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oyamasatoshi/GoogleDrive/Program/P1809_Intermittent/Paper/Revision#1/"/>
    </mc:Choice>
  </mc:AlternateContent>
  <xr:revisionPtr revIDLastSave="0" documentId="13_ncr:1_{E22D1ECD-6C19-4A47-AD00-F53739580527}" xr6:coauthVersionLast="45" xr6:coauthVersionMax="45" xr10:uidLastSave="{00000000-0000-0000-0000-000000000000}"/>
  <bookViews>
    <workbookView xWindow="0" yWindow="500" windowWidth="33600" windowHeight="20500" tabRatio="697" xr2:uid="{00000000-000D-0000-FFFF-FFFF00000000}"/>
  </bookViews>
  <sheets>
    <sheet name="P" sheetId="2" r:id="rId1"/>
    <sheet name="Y" sheetId="3" r:id="rId2"/>
    <sheet name="B" sheetId="13" r:id="rId3"/>
    <sheet name="R" sheetId="15" r:id="rId4"/>
    <sheet name="N" sheetId="14" r:id="rId5"/>
    <sheet name="D" sheetId="5" r:id="rId6"/>
    <sheet name="M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2" l="1"/>
  <c r="C137" i="2"/>
  <c r="C138" i="2"/>
  <c r="C136" i="2"/>
  <c r="C107" i="2"/>
  <c r="C126" i="2"/>
  <c r="C117" i="2"/>
  <c r="C118" i="2"/>
  <c r="C119" i="2"/>
  <c r="C129" i="2"/>
  <c r="C128" i="2"/>
  <c r="C108" i="2"/>
  <c r="C110" i="2"/>
  <c r="C109" i="2"/>
  <c r="A174" i="2" l="1"/>
  <c r="A173" i="2" l="1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2"/>
  <c r="G153" i="2" l="1"/>
  <c r="F153" i="2"/>
  <c r="G152" i="2"/>
  <c r="F152" i="2"/>
  <c r="C164" i="2" l="1"/>
  <c r="C165" i="2"/>
  <c r="C166" i="2"/>
  <c r="C167" i="2"/>
  <c r="C81" i="2" l="1"/>
  <c r="F140" i="2" l="1"/>
  <c r="G140" i="2"/>
  <c r="G146" i="2"/>
  <c r="F146" i="2"/>
  <c r="F145" i="2"/>
  <c r="G145" i="2"/>
  <c r="G149" i="2" l="1"/>
  <c r="F149" i="2"/>
  <c r="G148" i="2"/>
  <c r="F148" i="2"/>
  <c r="F136" i="2" l="1"/>
  <c r="F137" i="2"/>
  <c r="F138" i="2"/>
  <c r="C69" i="2" l="1"/>
  <c r="C89" i="2" l="1"/>
  <c r="C15" i="2" l="1"/>
  <c r="G138" i="2" l="1"/>
  <c r="G137" i="2"/>
  <c r="G136" i="2"/>
  <c r="G133" i="2"/>
  <c r="F133" i="2"/>
  <c r="G129" i="2"/>
  <c r="F129" i="2"/>
  <c r="G128" i="2"/>
  <c r="F128" i="2"/>
  <c r="G119" i="2"/>
  <c r="F119" i="2"/>
  <c r="G118" i="2"/>
  <c r="F118" i="2"/>
  <c r="G117" i="2"/>
  <c r="F117" i="2"/>
  <c r="G116" i="2"/>
  <c r="F116" i="2"/>
  <c r="G114" i="2"/>
  <c r="F114" i="2"/>
  <c r="G110" i="2"/>
  <c r="F110" i="2"/>
  <c r="G109" i="2"/>
  <c r="F109" i="2"/>
  <c r="G108" i="2"/>
  <c r="F108" i="2"/>
  <c r="G147" i="2" l="1"/>
  <c r="F147" i="2"/>
  <c r="C97" i="2" l="1"/>
  <c r="C96" i="2"/>
  <c r="C28" i="2"/>
  <c r="C27" i="2"/>
  <c r="C17" i="2" l="1"/>
  <c r="C29" i="2" l="1"/>
  <c r="C83" i="2" l="1"/>
  <c r="C84" i="2" l="1"/>
  <c r="G151" i="2" l="1"/>
  <c r="F151" i="2"/>
  <c r="G135" i="2"/>
  <c r="F135" i="2"/>
  <c r="G134" i="2"/>
  <c r="F134" i="2"/>
  <c r="G132" i="2"/>
  <c r="F132" i="2"/>
  <c r="G131" i="2"/>
  <c r="F131" i="2"/>
  <c r="G130" i="2"/>
  <c r="F130" i="2"/>
  <c r="G127" i="2"/>
  <c r="F127" i="2"/>
  <c r="G120" i="2"/>
  <c r="F120" i="2"/>
  <c r="G115" i="2"/>
  <c r="F115" i="2"/>
  <c r="G113" i="2"/>
  <c r="F113" i="2"/>
  <c r="G112" i="2"/>
  <c r="F112" i="2"/>
  <c r="G111" i="2"/>
  <c r="F111" i="2"/>
  <c r="C85" i="2" l="1"/>
  <c r="C82" i="2"/>
  <c r="C12" i="2" l="1"/>
  <c r="C168" i="2" l="1"/>
  <c r="C4" i="2" l="1"/>
  <c r="C9" i="2" l="1"/>
  <c r="C6" i="2"/>
  <c r="C42" i="2" l="1"/>
  <c r="C43" i="2"/>
  <c r="C44" i="2"/>
  <c r="C45" i="2"/>
  <c r="C46" i="2"/>
  <c r="C14" i="2" l="1"/>
  <c r="C8" i="2" l="1"/>
</calcChain>
</file>

<file path=xl/sharedStrings.xml><?xml version="1.0" encoding="utf-8"?>
<sst xmlns="http://schemas.openxmlformats.org/spreadsheetml/2006/main" count="2784" uniqueCount="1654">
  <si>
    <t>Name</t>
  </si>
  <si>
    <t>Description</t>
  </si>
  <si>
    <t>Unit</t>
  </si>
  <si>
    <t>Fix/Opt</t>
  </si>
  <si>
    <t>Fix</t>
  </si>
  <si>
    <t>y</t>
  </si>
  <si>
    <t>t</t>
  </si>
  <si>
    <t>t_sd</t>
  </si>
  <si>
    <t>y_sd</t>
  </si>
  <si>
    <t>Value</t>
    <phoneticPr fontId="1"/>
  </si>
  <si>
    <t>y</t>
    <phoneticPr fontId="1"/>
  </si>
  <si>
    <t>p</t>
    <phoneticPr fontId="1"/>
  </si>
  <si>
    <t>Name</t>
    <phoneticPr fontId="1"/>
  </si>
  <si>
    <t>Lag</t>
    <phoneticPr fontId="1"/>
  </si>
  <si>
    <t>Interval</t>
    <phoneticPr fontId="1"/>
  </si>
  <si>
    <t>LB</t>
    <phoneticPr fontId="1"/>
  </si>
  <si>
    <t>UB</t>
    <phoneticPr fontId="1"/>
  </si>
  <si>
    <t>y0</t>
    <phoneticPr fontId="1"/>
  </si>
  <si>
    <t>Duration</t>
    <phoneticPr fontId="1"/>
  </si>
  <si>
    <t>y_idx</t>
    <phoneticPr fontId="1"/>
  </si>
  <si>
    <t>Beat</t>
    <phoneticPr fontId="1"/>
  </si>
  <si>
    <t>d</t>
    <phoneticPr fontId="1"/>
  </si>
  <si>
    <t>Unit</t>
    <phoneticPr fontId="1"/>
  </si>
  <si>
    <t>CRE</t>
    <phoneticPr fontId="1"/>
  </si>
  <si>
    <t>PRE</t>
    <phoneticPr fontId="1"/>
  </si>
  <si>
    <t>Sort</t>
    <phoneticPr fontId="1"/>
  </si>
  <si>
    <t>Sort</t>
    <phoneticPr fontId="1"/>
  </si>
  <si>
    <t>ini_t</t>
  </si>
  <si>
    <t>min</t>
  </si>
  <si>
    <t>end_t</t>
  </si>
  <si>
    <t>mL</t>
  </si>
  <si>
    <t>mL/min</t>
  </si>
  <si>
    <t>tau_bile</t>
    <phoneticPr fontId="1"/>
  </si>
  <si>
    <t>mL</t>
    <phoneticPr fontId="1"/>
  </si>
  <si>
    <t>mL</t>
    <phoneticPr fontId="1"/>
  </si>
  <si>
    <t>V_gbd_max</t>
  </si>
  <si>
    <t>mL</t>
    <phoneticPr fontId="1"/>
  </si>
  <si>
    <t>c_idx</t>
  </si>
  <si>
    <t>s_idx</t>
  </si>
  <si>
    <t>tau_bile</t>
  </si>
  <si>
    <t>Iw_hbile</t>
  </si>
  <si>
    <t>min</t>
    <phoneticPr fontId="1"/>
  </si>
  <si>
    <t>mL/min</t>
    <phoneticPr fontId="1"/>
  </si>
  <si>
    <t>lag_meal1</t>
    <phoneticPr fontId="1"/>
  </si>
  <si>
    <t>lag_meal2</t>
    <phoneticPr fontId="1"/>
  </si>
  <si>
    <t>lag_meal3</t>
    <phoneticPr fontId="1"/>
  </si>
  <si>
    <t>lag_meal1</t>
    <phoneticPr fontId="1"/>
  </si>
  <si>
    <t>lag_meal2</t>
    <phoneticPr fontId="1"/>
  </si>
  <si>
    <t>lag_meal3</t>
    <phoneticPr fontId="1"/>
  </si>
  <si>
    <t>V_gbd_refill_on</t>
    <phoneticPr fontId="1"/>
  </si>
  <si>
    <t>Iw_gbd_abs</t>
    <phoneticPr fontId="1"/>
  </si>
  <si>
    <t>mL</t>
    <phoneticPr fontId="1"/>
  </si>
  <si>
    <t>V_gbd_empty_off</t>
    <phoneticPr fontId="1"/>
  </si>
  <si>
    <t>ff_gbd_empty_on</t>
    <phoneticPr fontId="1"/>
  </si>
  <si>
    <t>-</t>
    <phoneticPr fontId="1"/>
  </si>
  <si>
    <t>-</t>
    <phoneticPr fontId="1"/>
  </si>
  <si>
    <t>lag_gbd_emptying</t>
  </si>
  <si>
    <t>min</t>
    <phoneticPr fontId="1"/>
  </si>
  <si>
    <t>-</t>
  </si>
  <si>
    <t>tau_hb</t>
  </si>
  <si>
    <t>fd_hb</t>
  </si>
  <si>
    <t>V_hi</t>
    <phoneticPr fontId="1"/>
  </si>
  <si>
    <t>tau_gb</t>
  </si>
  <si>
    <t>V_spleenb</t>
  </si>
  <si>
    <t>mL</t>
    <phoneticPr fontId="1"/>
  </si>
  <si>
    <t>fraction diffused of hepatic blood</t>
    <phoneticPr fontId="1"/>
  </si>
  <si>
    <t>schedule of breakfast</t>
    <phoneticPr fontId="1"/>
  </si>
  <si>
    <t>schedule of lunch</t>
    <phoneticPr fontId="1"/>
  </si>
  <si>
    <t>schedule of dinner</t>
    <phoneticPr fontId="1"/>
  </si>
  <si>
    <t>tau_cb</t>
    <phoneticPr fontId="1"/>
  </si>
  <si>
    <t>mL</t>
    <phoneticPr fontId="1"/>
  </si>
  <si>
    <t>V_cb_in</t>
    <phoneticPr fontId="1"/>
  </si>
  <si>
    <t>mL</t>
    <phoneticPr fontId="1"/>
  </si>
  <si>
    <t>mL</t>
    <phoneticPr fontId="1"/>
  </si>
  <si>
    <t>tau_cb</t>
    <phoneticPr fontId="1"/>
  </si>
  <si>
    <t>Iw_exhale</t>
    <phoneticPr fontId="1"/>
  </si>
  <si>
    <t>Iw_skin</t>
    <phoneticPr fontId="1"/>
  </si>
  <si>
    <t>mL/min</t>
    <phoneticPr fontId="1"/>
  </si>
  <si>
    <t>mL</t>
    <phoneticPr fontId="1"/>
  </si>
  <si>
    <t>tau_ge</t>
  </si>
  <si>
    <t>gastric emptying volume</t>
  </si>
  <si>
    <t>Iw_stm</t>
  </si>
  <si>
    <t>velocity of gastric acid secretion</t>
  </si>
  <si>
    <t>ff_stm</t>
  </si>
  <si>
    <t>fraction stayed in stomach</t>
  </si>
  <si>
    <t>interval of gastric emptying</t>
    <phoneticPr fontId="1"/>
  </si>
  <si>
    <t>interval of cardiovascular flow (heart beat)</t>
    <phoneticPr fontId="1"/>
  </si>
  <si>
    <t>gut transit in jejunum and ileum</t>
    <phoneticPr fontId="1"/>
  </si>
  <si>
    <t>tau_gt_dsc</t>
  </si>
  <si>
    <t>tau_gt_dsc</t>
    <phoneticPr fontId="1"/>
  </si>
  <si>
    <t>gut transit in descending and sigmoid colon</t>
    <phoneticPr fontId="1"/>
  </si>
  <si>
    <t>interval of gut transit in jejunum and ileum</t>
    <phoneticPr fontId="1"/>
  </si>
  <si>
    <t>interval of gut transit in descending and sigmoid colon</t>
    <phoneticPr fontId="1"/>
  </si>
  <si>
    <t>interval of gut blood flow</t>
    <phoneticPr fontId="1"/>
  </si>
  <si>
    <t>interval of hepatic blood flow</t>
    <phoneticPr fontId="1"/>
  </si>
  <si>
    <t>interval of bile flow</t>
    <phoneticPr fontId="1"/>
  </si>
  <si>
    <t>g</t>
  </si>
  <si>
    <t>g</t>
    <phoneticPr fontId="1"/>
  </si>
  <si>
    <t>V_ge_max</t>
    <phoneticPr fontId="1"/>
  </si>
  <si>
    <t>gas constant</t>
    <phoneticPr fontId="1"/>
  </si>
  <si>
    <t>Pa・mL/(nmol・K)</t>
  </si>
  <si>
    <t>nmol</t>
    <phoneticPr fontId="1"/>
  </si>
  <si>
    <t>g/nmol</t>
    <phoneticPr fontId="1"/>
  </si>
  <si>
    <t>Iw_large</t>
    <phoneticPr fontId="1"/>
  </si>
  <si>
    <t>mL/min</t>
    <phoneticPr fontId="1"/>
  </si>
  <si>
    <t>infiltration rate in large intestine</t>
    <phoneticPr fontId="1"/>
  </si>
  <si>
    <t>tau_gt_dji</t>
    <phoneticPr fontId="1"/>
  </si>
  <si>
    <t>tau_gt_dji</t>
    <phoneticPr fontId="1"/>
  </si>
  <si>
    <t>W_gr_epi</t>
    <phoneticPr fontId="1"/>
  </si>
  <si>
    <t>g</t>
    <phoneticPr fontId="1"/>
  </si>
  <si>
    <t>V_gb_in</t>
    <phoneticPr fontId="1"/>
  </si>
  <si>
    <t>mL</t>
    <phoneticPr fontId="1"/>
  </si>
  <si>
    <t>L_dji</t>
    <phoneticPr fontId="1"/>
  </si>
  <si>
    <t>cm</t>
  </si>
  <si>
    <t>cm</t>
    <phoneticPr fontId="1"/>
  </si>
  <si>
    <t>L_asc</t>
    <phoneticPr fontId="1"/>
  </si>
  <si>
    <t>L_tsc</t>
    <phoneticPr fontId="1"/>
  </si>
  <si>
    <t>L_dsc</t>
    <phoneticPr fontId="1"/>
  </si>
  <si>
    <t>L_rec</t>
    <phoneticPr fontId="1"/>
  </si>
  <si>
    <t>L_gtotal</t>
    <phoneticPr fontId="1"/>
  </si>
  <si>
    <t>length of ascending colon</t>
    <phoneticPr fontId="1"/>
  </si>
  <si>
    <t>length of transverse colon</t>
    <phoneticPr fontId="1"/>
  </si>
  <si>
    <t>sum of length of descending and sigmoid colon</t>
    <phoneticPr fontId="1"/>
  </si>
  <si>
    <t>length of rectum</t>
    <phoneticPr fontId="1"/>
  </si>
  <si>
    <t>total length of gastro-intestinal truct</t>
    <phoneticPr fontId="1"/>
  </si>
  <si>
    <t>tau_rb</t>
  </si>
  <si>
    <t>tau_rb</t>
    <phoneticPr fontId="1"/>
  </si>
  <si>
    <t>gastric emptying</t>
    <phoneticPr fontId="1"/>
  </si>
  <si>
    <t>bile flow</t>
    <phoneticPr fontId="1"/>
  </si>
  <si>
    <t>gut blood flow</t>
    <phoneticPr fontId="1"/>
  </si>
  <si>
    <t>hepatic blood flow</t>
    <phoneticPr fontId="1"/>
  </si>
  <si>
    <t>renal blood flow</t>
    <phoneticPr fontId="1"/>
  </si>
  <si>
    <t>tau_ru</t>
  </si>
  <si>
    <t>tau_ru</t>
    <phoneticPr fontId="1"/>
  </si>
  <si>
    <t>urinary flow through renal tubules</t>
    <phoneticPr fontId="1"/>
  </si>
  <si>
    <t>lag_urinate1</t>
  </si>
  <si>
    <t>lag_urinate1</t>
    <phoneticPr fontId="1"/>
  </si>
  <si>
    <t>lag_urinate2</t>
  </si>
  <si>
    <t>lag_urinate2</t>
    <phoneticPr fontId="1"/>
  </si>
  <si>
    <t>lag_urinate3</t>
  </si>
  <si>
    <t>lag_urinate3</t>
    <phoneticPr fontId="1"/>
  </si>
  <si>
    <t>lag_urinate4</t>
  </si>
  <si>
    <t>lag_urinate4</t>
    <phoneticPr fontId="1"/>
  </si>
  <si>
    <t>once_a_day</t>
  </si>
  <si>
    <t>once_a_day</t>
    <phoneticPr fontId="1"/>
  </si>
  <si>
    <t>endless</t>
  </si>
  <si>
    <t>endless</t>
    <phoneticPr fontId="1"/>
  </si>
  <si>
    <t>once_a_day</t>
    <phoneticPr fontId="1"/>
  </si>
  <si>
    <t>min</t>
    <phoneticPr fontId="1"/>
  </si>
  <si>
    <t>no_lag_time</t>
  </si>
  <si>
    <t>no_lag_time</t>
    <phoneticPr fontId="1"/>
  </si>
  <si>
    <t>no_lag_time</t>
    <phoneticPr fontId="1"/>
  </si>
  <si>
    <t>lag_defecate</t>
  </si>
  <si>
    <t>lag_defecate</t>
    <phoneticPr fontId="1"/>
  </si>
  <si>
    <t>V_drink</t>
    <phoneticPr fontId="1"/>
  </si>
  <si>
    <t>mL</t>
    <phoneticPr fontId="1"/>
  </si>
  <si>
    <t>g</t>
    <phoneticPr fontId="1"/>
  </si>
  <si>
    <t>W_body</t>
    <phoneticPr fontId="1"/>
  </si>
  <si>
    <t>H_body</t>
    <phoneticPr fontId="1"/>
  </si>
  <si>
    <t>T_body</t>
    <phoneticPr fontId="1"/>
  </si>
  <si>
    <t>K</t>
    <phoneticPr fontId="1"/>
  </si>
  <si>
    <t>cm</t>
    <phoneticPr fontId="1"/>
  </si>
  <si>
    <t>body weight</t>
    <phoneticPr fontId="1"/>
  </si>
  <si>
    <t>body height</t>
    <phoneticPr fontId="1"/>
  </si>
  <si>
    <t>g</t>
    <phoneticPr fontId="1"/>
  </si>
  <si>
    <t>print("clock=", t/60+8, "  breakfast")</t>
    <phoneticPr fontId="1"/>
  </si>
  <si>
    <t>print("clock=", t/60+8, "  lunch")</t>
    <phoneticPr fontId="1"/>
  </si>
  <si>
    <t>print("clock=", t/60+8, "  dinner")</t>
    <phoneticPr fontId="1"/>
  </si>
  <si>
    <t>print("clock=", t/60+8, "  defecation")</t>
    <phoneticPr fontId="1"/>
  </si>
  <si>
    <t>V_rb_in</t>
    <phoneticPr fontId="1"/>
  </si>
  <si>
    <t>mL</t>
    <phoneticPr fontId="1"/>
  </si>
  <si>
    <t>print("clock=", t/60+8, "  urination1")</t>
    <phoneticPr fontId="1"/>
  </si>
  <si>
    <t>print("clock=", t/60+8, "  urination2")</t>
    <phoneticPr fontId="1"/>
  </si>
  <si>
    <t>print("clock=", t/60+8, "  urination3")</t>
    <phoneticPr fontId="1"/>
  </si>
  <si>
    <t>print("clock=", t/60+8, "  urination4")</t>
    <phoneticPr fontId="1"/>
  </si>
  <si>
    <t>/min</t>
  </si>
  <si>
    <t>rate constant of water reabsorption</t>
  </si>
  <si>
    <t>kw_r_px</t>
    <phoneticPr fontId="1"/>
  </si>
  <si>
    <t>kw_r_hd</t>
    <phoneticPr fontId="1"/>
  </si>
  <si>
    <t>kw_r_ha</t>
    <phoneticPr fontId="1"/>
  </si>
  <si>
    <t>kw_r_ds</t>
    <phoneticPr fontId="1"/>
  </si>
  <si>
    <t>kw_r_cd</t>
    <phoneticPr fontId="1"/>
  </si>
  <si>
    <t>V_gfr</t>
    <phoneticPr fontId="1"/>
  </si>
  <si>
    <t>V_hb_in</t>
    <phoneticPr fontId="1"/>
  </si>
  <si>
    <t>start of simulation</t>
    <phoneticPr fontId="1"/>
  </si>
  <si>
    <t>end of simulation</t>
    <phoneticPr fontId="1"/>
  </si>
  <si>
    <t>interval (once a day)</t>
    <phoneticPr fontId="1"/>
  </si>
  <si>
    <t>lag time (no lag from start)</t>
    <phoneticPr fontId="1"/>
  </si>
  <si>
    <t>duration (endless)</t>
    <phoneticPr fontId="1"/>
  </si>
  <si>
    <t>V_pv_out</t>
    <phoneticPr fontId="1"/>
  </si>
  <si>
    <t>mL/min</t>
    <phoneticPr fontId="1"/>
  </si>
  <si>
    <t>V_pv_base</t>
    <phoneticPr fontId="1"/>
  </si>
  <si>
    <t>mL</t>
    <phoneticPr fontId="1"/>
  </si>
  <si>
    <t>length of each section in duodenum, jejunum, and illeum (assumed stomach is equivalent to 20 cm)</t>
    <phoneticPr fontId="1"/>
  </si>
  <si>
    <t>non-digestible food  (28.2 g/day)</t>
    <phoneticPr fontId="1"/>
  </si>
  <si>
    <t>V_meal</t>
    <phoneticPr fontId="1"/>
  </si>
  <si>
    <t>W_meal</t>
    <phoneticPr fontId="1"/>
  </si>
  <si>
    <t>lag_drink3</t>
  </si>
  <si>
    <t>lag_drink1</t>
  </si>
  <si>
    <t>lag_drink1</t>
    <phoneticPr fontId="1"/>
  </si>
  <si>
    <t>lag_drink3</t>
    <phoneticPr fontId="1"/>
  </si>
  <si>
    <t>lag_drink2</t>
  </si>
  <si>
    <t>lag_drink2</t>
    <phoneticPr fontId="1"/>
  </si>
  <si>
    <t>min</t>
    <phoneticPr fontId="1"/>
  </si>
  <si>
    <t>0.3 mL/kg/h*70 kg / 60 = 0.35 mL/min (=504 mL/day) (Lamke et al, 1977)</t>
    <phoneticPr fontId="1"/>
  </si>
  <si>
    <t>V_ubd_rem</t>
    <phoneticPr fontId="1"/>
  </si>
  <si>
    <t>mL</t>
    <phoneticPr fontId="1"/>
  </si>
  <si>
    <t>V_vein_base</t>
    <phoneticPr fontId="1"/>
  </si>
  <si>
    <t>mL</t>
    <phoneticPr fontId="1"/>
  </si>
  <si>
    <t>Qgb = 1100 mL/min</t>
    <phoneticPr fontId="1"/>
  </si>
  <si>
    <t>infiltration rate of hepatic bile</t>
    <phoneticPr fontId="1"/>
  </si>
  <si>
    <t>infiltration rate of water absorption by gallbladder</t>
    <phoneticPr fontId="1"/>
  </si>
  <si>
    <t>lag time from meal to gallbladder emptying</t>
    <phoneticPr fontId="1"/>
  </si>
  <si>
    <t>weight of epithelial cells peeled away</t>
    <phoneticPr fontId="1"/>
  </si>
  <si>
    <t>lag time of urination</t>
    <phoneticPr fontId="1"/>
  </si>
  <si>
    <t>lag time of defecation</t>
    <phoneticPr fontId="1"/>
  </si>
  <si>
    <t>volume of drinking water</t>
    <phoneticPr fontId="1"/>
  </si>
  <si>
    <t>remaining volume after urination</t>
    <phoneticPr fontId="1"/>
  </si>
  <si>
    <t>interval of renal blood flow</t>
    <phoneticPr fontId="1"/>
  </si>
  <si>
    <t>interval of urinary flow</t>
    <phoneticPr fontId="1"/>
  </si>
  <si>
    <t>glomelular filtration rate (1% of Qrb)</t>
    <phoneticPr fontId="1"/>
  </si>
  <si>
    <t>base volume of portal vein</t>
    <phoneticPr fontId="1"/>
  </si>
  <si>
    <t>maximum vo</t>
    <phoneticPr fontId="1"/>
  </si>
  <si>
    <t>fraction of flowed volume in emptying phase</t>
    <phoneticPr fontId="1"/>
  </si>
  <si>
    <t>leak volume from gallbladder in refilling and full phase</t>
    <phoneticPr fontId="1"/>
  </si>
  <si>
    <t>refilling volume into gallbladder in refilling phase</t>
    <phoneticPr fontId="1"/>
  </si>
  <si>
    <t>flowing volume from portal vein to hepatic inlet</t>
    <phoneticPr fontId="1"/>
  </si>
  <si>
    <t>MWeff</t>
    <phoneticPr fontId="1"/>
  </si>
  <si>
    <t>effective molecular weight of food</t>
    <phoneticPr fontId="1"/>
  </si>
  <si>
    <t>renal blood flow (Qrb = 1250 mL/min)</t>
    <phoneticPr fontId="1"/>
  </si>
  <si>
    <t>volume of hepatic arterial flow every interval (Qhb,in = 300 mL/min)</t>
    <phoneticPr fontId="1"/>
  </si>
  <si>
    <t>volume of spleen blood flow every interval (Qspleenb = 71.167 mL/min)</t>
    <phoneticPr fontId="1"/>
  </si>
  <si>
    <t>lag time of urination</t>
    <phoneticPr fontId="1"/>
  </si>
  <si>
    <t>lag time of drinking</t>
    <phoneticPr fontId="1"/>
  </si>
  <si>
    <t>lag time of drinking</t>
    <phoneticPr fontId="1"/>
  </si>
  <si>
    <t>lag_urinate5</t>
    <phoneticPr fontId="1"/>
  </si>
  <si>
    <t>lag_urinate5</t>
    <phoneticPr fontId="1"/>
  </si>
  <si>
    <t>print("clock=", t/60+8, "  urination5")</t>
    <phoneticPr fontId="1"/>
  </si>
  <si>
    <t>mL</t>
    <phoneticPr fontId="1"/>
  </si>
  <si>
    <t>Iw_pv</t>
    <phoneticPr fontId="1"/>
  </si>
  <si>
    <t>V_if_base</t>
  </si>
  <si>
    <t>Iw_if</t>
    <phoneticPr fontId="1"/>
  </si>
  <si>
    <t>mL/min</t>
    <phoneticPr fontId="1"/>
  </si>
  <si>
    <t>assumed to be 60% of Iw_skin. Insensible perspiration is 806 mL/day in total.</t>
    <phoneticPr fontId="1"/>
  </si>
  <si>
    <t>Qco + Iw_exhale = 5600 + 0.21 = 5600.21 mL/min</t>
    <phoneticPr fontId="1"/>
  </si>
  <si>
    <t>V_rc1</t>
  </si>
  <si>
    <t>V_rc2</t>
  </si>
  <si>
    <t>V_rc3</t>
  </si>
  <si>
    <t>V_rc4</t>
  </si>
  <si>
    <t>V_rc5</t>
  </si>
  <si>
    <t>V_rc = 65.76 mL, 4.9 mm / 33.5 mm</t>
    <phoneticPr fontId="1"/>
  </si>
  <si>
    <t>7.9 mm / 33.5 mm</t>
    <phoneticPr fontId="1"/>
  </si>
  <si>
    <t>7.9 mm / 33.5 mm</t>
    <phoneticPr fontId="1"/>
  </si>
  <si>
    <t>4.9 mm / 33.5 mm</t>
    <phoneticPr fontId="1"/>
  </si>
  <si>
    <t xml:space="preserve">print("clock=", t/60+8, "  drink1") </t>
    <phoneticPr fontId="1"/>
  </si>
  <si>
    <t>print("clock=", t/60+8, "  drink3")</t>
    <phoneticPr fontId="1"/>
  </si>
  <si>
    <t>delta_y[32:71] += -y[32:71] + y[31:70]</t>
    <phoneticPr fontId="1"/>
  </si>
  <si>
    <t>infiltration rate from portal vein to interstitial fluid (10% of Qpv)</t>
    <phoneticPr fontId="1"/>
  </si>
  <si>
    <t>nmol</t>
  </si>
  <si>
    <t>nmol</t>
    <phoneticPr fontId="1"/>
  </si>
  <si>
    <t>X_vein_1</t>
    <phoneticPr fontId="1"/>
  </si>
  <si>
    <t>X_rheart_1</t>
    <phoneticPr fontId="1"/>
  </si>
  <si>
    <t>X_pb1_1</t>
    <phoneticPr fontId="1"/>
  </si>
  <si>
    <t>X_pb2_1</t>
    <phoneticPr fontId="1"/>
  </si>
  <si>
    <t>X_pb3_1</t>
    <phoneticPr fontId="1"/>
  </si>
  <si>
    <t>X_pb4_1</t>
    <phoneticPr fontId="1"/>
  </si>
  <si>
    <t>X_lheart_1</t>
    <phoneticPr fontId="1"/>
  </si>
  <si>
    <t>X_artery_1</t>
    <phoneticPr fontId="1"/>
  </si>
  <si>
    <t>X_if_1</t>
    <phoneticPr fontId="1"/>
  </si>
  <si>
    <t>X_pv_1</t>
    <phoneticPr fontId="1"/>
  </si>
  <si>
    <t>X_hb_inlet_1</t>
    <phoneticPr fontId="1"/>
  </si>
  <si>
    <t>X_fhb1_1</t>
    <phoneticPr fontId="1"/>
  </si>
  <si>
    <t>X_fhb2_1</t>
    <phoneticPr fontId="1"/>
  </si>
  <si>
    <t>X_fhb3_1</t>
    <phoneticPr fontId="1"/>
  </si>
  <si>
    <t>X_fhb4_1</t>
    <phoneticPr fontId="1"/>
  </si>
  <si>
    <t>X_fhb5_1</t>
    <phoneticPr fontId="1"/>
  </si>
  <si>
    <t>X_hb_outlet_1</t>
    <phoneticPr fontId="1"/>
  </si>
  <si>
    <t>X_hduct_1</t>
    <phoneticPr fontId="1"/>
  </si>
  <si>
    <t>X_gbd_1</t>
    <phoneticPr fontId="1"/>
  </si>
  <si>
    <t>X_bduct_1</t>
    <phoneticPr fontId="1"/>
  </si>
  <si>
    <t>X_gbd_empty_1</t>
    <phoneticPr fontId="1"/>
  </si>
  <si>
    <t>X_gbd_refill_1</t>
    <phoneticPr fontId="1"/>
  </si>
  <si>
    <t>X_rb_glm_1</t>
    <phoneticPr fontId="1"/>
  </si>
  <si>
    <t>X_rb1_1</t>
    <phoneticPr fontId="1"/>
  </si>
  <si>
    <t>X_rb2_1</t>
    <phoneticPr fontId="1"/>
  </si>
  <si>
    <t>X_rb3_1</t>
    <phoneticPr fontId="1"/>
  </si>
  <si>
    <t>X_rb4_1</t>
    <phoneticPr fontId="1"/>
  </si>
  <si>
    <t>X_rb5_1</t>
    <phoneticPr fontId="1"/>
  </si>
  <si>
    <t>X_ru0_1</t>
    <phoneticPr fontId="1"/>
  </si>
  <si>
    <t>X_ru1_1</t>
    <phoneticPr fontId="1"/>
  </si>
  <si>
    <t>X_ru2_1</t>
    <phoneticPr fontId="1"/>
  </si>
  <si>
    <t>X_ru3_1</t>
    <phoneticPr fontId="1"/>
  </si>
  <si>
    <t>X_ru4_1</t>
    <phoneticPr fontId="1"/>
  </si>
  <si>
    <t>X_ru5_1</t>
    <phoneticPr fontId="1"/>
  </si>
  <si>
    <t>X_ru6_1</t>
    <phoneticPr fontId="1"/>
  </si>
  <si>
    <t>X_ru7_1</t>
    <phoneticPr fontId="1"/>
  </si>
  <si>
    <t>X_ru8_1</t>
    <phoneticPr fontId="1"/>
  </si>
  <si>
    <t>X_ru9_1</t>
    <phoneticPr fontId="1"/>
  </si>
  <si>
    <t>X_ru10_1</t>
    <phoneticPr fontId="1"/>
  </si>
  <si>
    <t>X_ru11_1</t>
    <phoneticPr fontId="1"/>
  </si>
  <si>
    <t>X_ru12_1</t>
    <phoneticPr fontId="1"/>
  </si>
  <si>
    <t>X_ru13_1</t>
    <phoneticPr fontId="1"/>
  </si>
  <si>
    <t>X_ru14_1</t>
    <phoneticPr fontId="1"/>
  </si>
  <si>
    <t>X_ru15_1</t>
    <phoneticPr fontId="1"/>
  </si>
  <si>
    <t>X_ru16_1</t>
    <phoneticPr fontId="1"/>
  </si>
  <si>
    <t>X_ru17_1</t>
    <phoneticPr fontId="1"/>
  </si>
  <si>
    <t>X_ru18_1</t>
    <phoneticPr fontId="1"/>
  </si>
  <si>
    <t>X_ru19_1</t>
    <phoneticPr fontId="1"/>
  </si>
  <si>
    <t>X_ru20_1</t>
    <phoneticPr fontId="1"/>
  </si>
  <si>
    <t>X_ru21_1</t>
    <phoneticPr fontId="1"/>
  </si>
  <si>
    <t>X_ru22_1</t>
    <phoneticPr fontId="1"/>
  </si>
  <si>
    <t>X_ru23_1</t>
    <phoneticPr fontId="1"/>
  </si>
  <si>
    <t>X_ru24_1</t>
    <phoneticPr fontId="1"/>
  </si>
  <si>
    <t>X_ru25_1</t>
    <phoneticPr fontId="1"/>
  </si>
  <si>
    <t>X_ru26_1</t>
    <phoneticPr fontId="1"/>
  </si>
  <si>
    <t>X_ru27_1</t>
    <phoneticPr fontId="1"/>
  </si>
  <si>
    <t>X_ru28_1</t>
    <phoneticPr fontId="1"/>
  </si>
  <si>
    <t>X_ru29_1</t>
    <phoneticPr fontId="1"/>
  </si>
  <si>
    <t>X_ru30_1</t>
    <phoneticPr fontId="1"/>
  </si>
  <si>
    <t>X_ru31_1</t>
    <phoneticPr fontId="1"/>
  </si>
  <si>
    <t>X_ru32_1</t>
    <phoneticPr fontId="1"/>
  </si>
  <si>
    <t>X_ru33_1</t>
    <phoneticPr fontId="1"/>
  </si>
  <si>
    <t>X_ru34_1</t>
    <phoneticPr fontId="1"/>
  </si>
  <si>
    <t>X_ru35_1</t>
    <phoneticPr fontId="1"/>
  </si>
  <si>
    <t>X_ru36_1</t>
    <phoneticPr fontId="1"/>
  </si>
  <si>
    <t>X_ru37_1</t>
    <phoneticPr fontId="1"/>
  </si>
  <si>
    <t>X_ru38_1</t>
    <phoneticPr fontId="1"/>
  </si>
  <si>
    <t>X_ru39_1</t>
    <phoneticPr fontId="1"/>
  </si>
  <si>
    <t>X_ubd_1</t>
    <phoneticPr fontId="1"/>
  </si>
  <si>
    <t>X_urinated_1</t>
    <phoneticPr fontId="1"/>
  </si>
  <si>
    <t>X_gb_ma_1</t>
    <phoneticPr fontId="1"/>
  </si>
  <si>
    <t>X_gb1_1</t>
    <phoneticPr fontId="1"/>
  </si>
  <si>
    <t>X_gb2_1</t>
    <phoneticPr fontId="1"/>
  </si>
  <si>
    <t>X_gb3_1</t>
    <phoneticPr fontId="1"/>
  </si>
  <si>
    <t>X_gb4_1</t>
    <phoneticPr fontId="1"/>
  </si>
  <si>
    <t>X_gb5_1</t>
    <phoneticPr fontId="1"/>
  </si>
  <si>
    <t>X_gb6_1</t>
    <phoneticPr fontId="1"/>
  </si>
  <si>
    <t>X_gb7_1</t>
    <phoneticPr fontId="1"/>
  </si>
  <si>
    <t>X_gb8_1</t>
    <phoneticPr fontId="1"/>
  </si>
  <si>
    <t>X_gb9_1</t>
    <phoneticPr fontId="1"/>
  </si>
  <si>
    <t>X_gb10_1</t>
    <phoneticPr fontId="1"/>
  </si>
  <si>
    <t>X_gb11_1</t>
    <phoneticPr fontId="1"/>
  </si>
  <si>
    <t>X_gb12_1</t>
    <phoneticPr fontId="1"/>
  </si>
  <si>
    <t>X_gb13_1</t>
    <phoneticPr fontId="1"/>
  </si>
  <si>
    <t>X_gb14_1</t>
    <phoneticPr fontId="1"/>
  </si>
  <si>
    <t>X_gb15_1</t>
    <phoneticPr fontId="1"/>
  </si>
  <si>
    <t>X_gb16_1</t>
    <phoneticPr fontId="1"/>
  </si>
  <si>
    <t>X_gb17_1</t>
    <phoneticPr fontId="1"/>
  </si>
  <si>
    <t>X_gb18_1</t>
    <phoneticPr fontId="1"/>
  </si>
  <si>
    <t>X_gb19_1</t>
    <phoneticPr fontId="1"/>
  </si>
  <si>
    <t>X_gb20_1</t>
    <phoneticPr fontId="1"/>
  </si>
  <si>
    <t>X_gb21_1</t>
    <phoneticPr fontId="1"/>
  </si>
  <si>
    <t>X_gb22_1</t>
    <phoneticPr fontId="1"/>
  </si>
  <si>
    <t>X_gb23_1</t>
    <phoneticPr fontId="1"/>
  </si>
  <si>
    <t>X_gb24_1</t>
    <phoneticPr fontId="1"/>
  </si>
  <si>
    <t>X_gb25_1</t>
    <phoneticPr fontId="1"/>
  </si>
  <si>
    <t>X_gb26_1</t>
    <phoneticPr fontId="1"/>
  </si>
  <si>
    <t>X_gb27_1</t>
    <phoneticPr fontId="1"/>
  </si>
  <si>
    <t>X_gb28_1</t>
    <phoneticPr fontId="1"/>
  </si>
  <si>
    <t>X_gb29_1</t>
    <phoneticPr fontId="1"/>
  </si>
  <si>
    <t>X_gb30_1</t>
    <phoneticPr fontId="1"/>
  </si>
  <si>
    <t>X_gb31_1</t>
    <phoneticPr fontId="1"/>
  </si>
  <si>
    <t>X_gb32_1</t>
    <phoneticPr fontId="1"/>
  </si>
  <si>
    <t>X_gb33_1</t>
    <phoneticPr fontId="1"/>
  </si>
  <si>
    <t>X_gb34_1</t>
    <phoneticPr fontId="1"/>
  </si>
  <si>
    <t>X_gb35_1</t>
    <phoneticPr fontId="1"/>
  </si>
  <si>
    <t>X_gb36_1</t>
    <phoneticPr fontId="1"/>
  </si>
  <si>
    <t>X_gf1_1</t>
    <phoneticPr fontId="1"/>
  </si>
  <si>
    <t>X_gf2_1</t>
    <phoneticPr fontId="1"/>
  </si>
  <si>
    <t>X_gf3_1</t>
    <phoneticPr fontId="1"/>
  </si>
  <si>
    <t>X_gf4_1</t>
    <phoneticPr fontId="1"/>
  </si>
  <si>
    <t>X_gf5_1</t>
    <phoneticPr fontId="1"/>
  </si>
  <si>
    <t>X_gf6_1</t>
    <phoneticPr fontId="1"/>
  </si>
  <si>
    <t>X_gf7_1</t>
    <phoneticPr fontId="1"/>
  </si>
  <si>
    <t>X_gf8_1</t>
    <phoneticPr fontId="1"/>
  </si>
  <si>
    <t>X_gf9_1</t>
    <phoneticPr fontId="1"/>
  </si>
  <si>
    <t>X_gf10_1</t>
    <phoneticPr fontId="1"/>
  </si>
  <si>
    <t>X_gf11_1</t>
    <phoneticPr fontId="1"/>
  </si>
  <si>
    <t>X_gf12_1</t>
    <phoneticPr fontId="1"/>
  </si>
  <si>
    <t>X_gf13_1</t>
    <phoneticPr fontId="1"/>
  </si>
  <si>
    <t>X_gf14_1</t>
    <phoneticPr fontId="1"/>
  </si>
  <si>
    <t>X_gf15_1</t>
    <phoneticPr fontId="1"/>
  </si>
  <si>
    <t>X_gf16_1</t>
    <phoneticPr fontId="1"/>
  </si>
  <si>
    <t>X_gf17_1</t>
    <phoneticPr fontId="1"/>
  </si>
  <si>
    <t>X_gf18_1</t>
    <phoneticPr fontId="1"/>
  </si>
  <si>
    <t>X_gf19_1</t>
    <phoneticPr fontId="1"/>
  </si>
  <si>
    <t>X_gf20_1</t>
    <phoneticPr fontId="1"/>
  </si>
  <si>
    <t>X_gf21_1</t>
    <phoneticPr fontId="1"/>
  </si>
  <si>
    <t>X_gf22_1</t>
    <phoneticPr fontId="1"/>
  </si>
  <si>
    <t>X_gf23_1</t>
    <phoneticPr fontId="1"/>
  </si>
  <si>
    <t>X_gf24_1</t>
    <phoneticPr fontId="1"/>
  </si>
  <si>
    <t>X_gf25_1</t>
    <phoneticPr fontId="1"/>
  </si>
  <si>
    <t>X_gf26_1</t>
    <phoneticPr fontId="1"/>
  </si>
  <si>
    <t>X_gf27_1</t>
    <phoneticPr fontId="1"/>
  </si>
  <si>
    <t>X_gf28_1</t>
    <phoneticPr fontId="1"/>
  </si>
  <si>
    <t>X_gf29_1</t>
    <phoneticPr fontId="1"/>
  </si>
  <si>
    <t>X_gf30_1</t>
    <phoneticPr fontId="1"/>
  </si>
  <si>
    <t>X_gf31_1</t>
    <phoneticPr fontId="1"/>
  </si>
  <si>
    <t>X_gf32_1</t>
    <phoneticPr fontId="1"/>
  </si>
  <si>
    <t>X_gf33_1</t>
    <phoneticPr fontId="1"/>
  </si>
  <si>
    <t>X_gf34_1</t>
    <phoneticPr fontId="1"/>
  </si>
  <si>
    <t>X_gf35_1</t>
    <phoneticPr fontId="1"/>
  </si>
  <si>
    <t>X_gf36_1</t>
    <phoneticPr fontId="1"/>
  </si>
  <si>
    <t>X_gf_def_1</t>
    <phoneticPr fontId="1"/>
  </si>
  <si>
    <t>X_hc1_1</t>
    <phoneticPr fontId="1"/>
  </si>
  <si>
    <t>X_hc2_1</t>
    <phoneticPr fontId="1"/>
  </si>
  <si>
    <t>X_hc3_1</t>
    <phoneticPr fontId="1"/>
  </si>
  <si>
    <t>X_hc4_1</t>
    <phoneticPr fontId="1"/>
  </si>
  <si>
    <t>X_hc5_1</t>
    <phoneticPr fontId="1"/>
  </si>
  <si>
    <t>X_rc1_1</t>
    <phoneticPr fontId="1"/>
  </si>
  <si>
    <t>X_rc2_1</t>
    <phoneticPr fontId="1"/>
  </si>
  <si>
    <t>X_rc3_1</t>
    <phoneticPr fontId="1"/>
  </si>
  <si>
    <t>X_rc4_1</t>
    <phoneticPr fontId="1"/>
  </si>
  <si>
    <t>X_rc5_1</t>
    <phoneticPr fontId="1"/>
  </si>
  <si>
    <t>X_gc1_1</t>
    <phoneticPr fontId="1"/>
  </si>
  <si>
    <t>X_gc2_1</t>
    <phoneticPr fontId="1"/>
  </si>
  <si>
    <t>X_gc3_1</t>
    <phoneticPr fontId="1"/>
  </si>
  <si>
    <t>X_gc4_1</t>
    <phoneticPr fontId="1"/>
  </si>
  <si>
    <t>X_gc5_1</t>
    <phoneticPr fontId="1"/>
  </si>
  <si>
    <t>X_gc6_1</t>
    <phoneticPr fontId="1"/>
  </si>
  <si>
    <t>X_gc7_1</t>
    <phoneticPr fontId="1"/>
  </si>
  <si>
    <t>X_gc8_1</t>
    <phoneticPr fontId="1"/>
  </si>
  <si>
    <t>X_gc9_1</t>
    <phoneticPr fontId="1"/>
  </si>
  <si>
    <t>X_gc10_1</t>
    <phoneticPr fontId="1"/>
  </si>
  <si>
    <t>X_gc11_1</t>
    <phoneticPr fontId="1"/>
  </si>
  <si>
    <t>X_gc12_1</t>
    <phoneticPr fontId="1"/>
  </si>
  <si>
    <t>X_gc13_1</t>
    <phoneticPr fontId="1"/>
  </si>
  <si>
    <t>X_gc14_1</t>
    <phoneticPr fontId="1"/>
  </si>
  <si>
    <t>X_gc15_1</t>
    <phoneticPr fontId="1"/>
  </si>
  <si>
    <t>X_gc16_1</t>
    <phoneticPr fontId="1"/>
  </si>
  <si>
    <t>X_gc17_1</t>
    <phoneticPr fontId="1"/>
  </si>
  <si>
    <t>X_gc18_1</t>
    <phoneticPr fontId="1"/>
  </si>
  <si>
    <t>X_gc19_1</t>
    <phoneticPr fontId="1"/>
  </si>
  <si>
    <t>X_gc20_1</t>
    <phoneticPr fontId="1"/>
  </si>
  <si>
    <t>X_gc21_1</t>
    <phoneticPr fontId="1"/>
  </si>
  <si>
    <t>X_gc22_1</t>
    <phoneticPr fontId="1"/>
  </si>
  <si>
    <t>X_gc23_1</t>
    <phoneticPr fontId="1"/>
  </si>
  <si>
    <t>X_gc24_1</t>
    <phoneticPr fontId="1"/>
  </si>
  <si>
    <t>X_gc25_1</t>
    <phoneticPr fontId="1"/>
  </si>
  <si>
    <t>X_gc26_1</t>
    <phoneticPr fontId="1"/>
  </si>
  <si>
    <t>X_gc27_1</t>
    <phoneticPr fontId="1"/>
  </si>
  <si>
    <t>X_gc28_1</t>
    <phoneticPr fontId="1"/>
  </si>
  <si>
    <t>X_gc29_1</t>
    <phoneticPr fontId="1"/>
  </si>
  <si>
    <t>X_gc30_1</t>
    <phoneticPr fontId="1"/>
  </si>
  <si>
    <t>X_gc31_1</t>
    <phoneticPr fontId="1"/>
  </si>
  <si>
    <t>X_gc32_1</t>
    <phoneticPr fontId="1"/>
  </si>
  <si>
    <t>X_gc33_1</t>
    <phoneticPr fontId="1"/>
  </si>
  <si>
    <t>X_gc34_1</t>
    <phoneticPr fontId="1"/>
  </si>
  <si>
    <t>X_gc35_1</t>
    <phoneticPr fontId="1"/>
  </si>
  <si>
    <t>X_gc36_1</t>
    <phoneticPr fontId="1"/>
  </si>
  <si>
    <t>molecular weight of mesalazine</t>
    <phoneticPr fontId="1"/>
  </si>
  <si>
    <t>one_time</t>
  </si>
  <si>
    <t>one_time</t>
    <phoneticPr fontId="1"/>
  </si>
  <si>
    <t>min</t>
    <phoneticPr fontId="1"/>
  </si>
  <si>
    <t>C_vein_1</t>
  </si>
  <si>
    <t>nmol/mL</t>
  </si>
  <si>
    <t>delta_X_pb2_1 += -X_pb2_1 + X_pb1_1</t>
    <phoneticPr fontId="1"/>
  </si>
  <si>
    <t>delta_X_pb3_1 += -X_pb3_1 + X_pb2_1</t>
    <phoneticPr fontId="1"/>
  </si>
  <si>
    <t>delta_X_pb4_1 += -X_pb4_1 + X_pb3_1</t>
    <phoneticPr fontId="1"/>
  </si>
  <si>
    <t>delta_X_lheart_1 += -X_lheart_1 + X_pb4_1</t>
    <phoneticPr fontId="1"/>
  </si>
  <si>
    <t>delta_X_vein_1 += X_hb_outlet_1</t>
    <phoneticPr fontId="1"/>
  </si>
  <si>
    <t>delta_X_gf2_1 += X_bduct_1</t>
    <phoneticPr fontId="1"/>
  </si>
  <si>
    <t>delta_X_hduct_1 += -X_hduct_1</t>
    <phoneticPr fontId="1"/>
  </si>
  <si>
    <t>delta_X_gf33_1 += -X_gf33_1</t>
    <phoneticPr fontId="1"/>
  </si>
  <si>
    <t>delta_X_gb33_1 += -X_gb33_1 + X_gb_ma_1*(L_asc/L_gtotal)</t>
    <phoneticPr fontId="1"/>
  </si>
  <si>
    <t>delta_X_gb34_1 += -X_gb34_1 + X_gb_ma_1*(L_tsc/L_gtotal)</t>
    <phoneticPr fontId="1"/>
  </si>
  <si>
    <t>delta_X_rb2_1 += -X_rb2_1 + X_rb1_1</t>
    <phoneticPr fontId="1"/>
  </si>
  <si>
    <t>delta_X_rb3_1 += -X_rb3_1 + X_rb2_1</t>
    <phoneticPr fontId="1"/>
  </si>
  <si>
    <t>delta_X_rb4_1 += -X_rb4_1 + X_rb3_1</t>
    <phoneticPr fontId="1"/>
  </si>
  <si>
    <t>delta_X_rb5_1 += -X_rb5_1 + X_rb4_1</t>
    <phoneticPr fontId="1"/>
  </si>
  <si>
    <t>delta_X_vein_1 += X_rb5_1</t>
    <phoneticPr fontId="1"/>
  </si>
  <si>
    <t>delta_X_ru0_1 += -X_ru0_1</t>
    <phoneticPr fontId="1"/>
  </si>
  <si>
    <t>delta_X_ubd_1 += X_ru39_1</t>
    <phoneticPr fontId="1"/>
  </si>
  <si>
    <t>nmol/mL・min</t>
  </si>
  <si>
    <t>no_duration</t>
  </si>
  <si>
    <t>no_duration</t>
    <phoneticPr fontId="1"/>
  </si>
  <si>
    <t>t_before = t</t>
    <phoneticPr fontId="1"/>
  </si>
  <si>
    <t>AUC_1 += C_vein_1*(t - t_before)</t>
    <phoneticPr fontId="1"/>
  </si>
  <si>
    <t>fraction of unbound drug in blood</t>
    <phoneticPr fontId="1"/>
  </si>
  <si>
    <t>fraction of unbound drug in hepatocyte</t>
    <phoneticPr fontId="1"/>
  </si>
  <si>
    <t>fraction of unbound drug in enterocyte</t>
    <phoneticPr fontId="1"/>
  </si>
  <si>
    <t>fraction of unbound drug in renal cell</t>
    <phoneticPr fontId="1"/>
  </si>
  <si>
    <t>S_dji</t>
    <phoneticPr fontId="1"/>
  </si>
  <si>
    <t>S_asc</t>
    <phoneticPr fontId="1"/>
  </si>
  <si>
    <t>cm2</t>
  </si>
  <si>
    <t>cm2</t>
    <phoneticPr fontId="1"/>
  </si>
  <si>
    <t>mL</t>
    <phoneticPr fontId="1"/>
  </si>
  <si>
    <t>min-1</t>
  </si>
  <si>
    <t>d[3]</t>
  </si>
  <si>
    <t>d[4]</t>
  </si>
  <si>
    <t>d[5]</t>
  </si>
  <si>
    <t>one_time</t>
    <phoneticPr fontId="1"/>
  </si>
  <si>
    <t>lag_print</t>
  </si>
  <si>
    <t>lag_print</t>
    <phoneticPr fontId="1"/>
  </si>
  <si>
    <t>total metabolic clearance in gut</t>
    <phoneticPr fontId="1"/>
  </si>
  <si>
    <t>X_gs1_1</t>
  </si>
  <si>
    <t>X_gp1_1</t>
  </si>
  <si>
    <t>X_gp2_1</t>
  </si>
  <si>
    <t>X_gp3_1</t>
  </si>
  <si>
    <t>X_gp4_1</t>
  </si>
  <si>
    <t>X_gp5_1</t>
  </si>
  <si>
    <t>X_gp6_1</t>
  </si>
  <si>
    <t>X_gp7_1</t>
  </si>
  <si>
    <t>X_gp8_1</t>
  </si>
  <si>
    <t>X_gp9_1</t>
  </si>
  <si>
    <t>X_gp10_1</t>
  </si>
  <si>
    <t>X_gp11_1</t>
  </si>
  <si>
    <t>X_gp12_1</t>
  </si>
  <si>
    <t>X_gp13_1</t>
  </si>
  <si>
    <t>X_gp14_1</t>
  </si>
  <si>
    <t>X_gp15_1</t>
  </si>
  <si>
    <t>X_gp16_1</t>
  </si>
  <si>
    <t>X_gp17_1</t>
  </si>
  <si>
    <t>X_gp18_1</t>
  </si>
  <si>
    <t>X_gp19_1</t>
  </si>
  <si>
    <t>X_gp20_1</t>
  </si>
  <si>
    <t>X_gp21_1</t>
  </si>
  <si>
    <t>X_gp22_1</t>
  </si>
  <si>
    <t>X_gp23_1</t>
  </si>
  <si>
    <t>X_gp24_1</t>
  </si>
  <si>
    <t>X_gp25_1</t>
  </si>
  <si>
    <t>X_gp26_1</t>
  </si>
  <si>
    <t>X_gp27_1</t>
  </si>
  <si>
    <t>X_gp28_1</t>
  </si>
  <si>
    <t>X_gp29_1</t>
  </si>
  <si>
    <t>X_gp30_1</t>
  </si>
  <si>
    <t>X_gp31_1</t>
  </si>
  <si>
    <t>X_gp32_1</t>
  </si>
  <si>
    <t>X_gp33_1</t>
  </si>
  <si>
    <t>X_gp34_1</t>
  </si>
  <si>
    <t>X_gp35_1</t>
  </si>
  <si>
    <t>X_gp36_1</t>
  </si>
  <si>
    <t>X_gp_def_1</t>
  </si>
  <si>
    <t>X_gs2_1</t>
  </si>
  <si>
    <t>X_gs3_1</t>
  </si>
  <si>
    <t>X_gs4_1</t>
  </si>
  <si>
    <t>X_gs5_1</t>
  </si>
  <si>
    <t>X_gs6_1</t>
  </si>
  <si>
    <t>X_gs7_1</t>
  </si>
  <si>
    <t>X_gs8_1</t>
  </si>
  <si>
    <t>X_gs9_1</t>
  </si>
  <si>
    <t>X_gs10_1</t>
  </si>
  <si>
    <t>X_gs11_1</t>
  </si>
  <si>
    <t>X_gs12_1</t>
  </si>
  <si>
    <t>X_gs13_1</t>
  </si>
  <si>
    <t>X_gs14_1</t>
  </si>
  <si>
    <t>X_gs15_1</t>
  </si>
  <si>
    <t>X_gs16_1</t>
  </si>
  <si>
    <t>X_gs17_1</t>
  </si>
  <si>
    <t>X_gs18_1</t>
  </si>
  <si>
    <t>X_gs19_1</t>
  </si>
  <si>
    <t>X_gs20_1</t>
  </si>
  <si>
    <t>X_gs21_1</t>
  </si>
  <si>
    <t>X_gs22_1</t>
  </si>
  <si>
    <t>X_gs23_1</t>
  </si>
  <si>
    <t>X_gs24_1</t>
  </si>
  <si>
    <t>X_gs25_1</t>
  </si>
  <si>
    <t>X_gs26_1</t>
  </si>
  <si>
    <t>X_gs27_1</t>
  </si>
  <si>
    <t>X_gs28_1</t>
  </si>
  <si>
    <t>X_gs29_1</t>
  </si>
  <si>
    <t>X_gs30_1</t>
  </si>
  <si>
    <t>X_gs31_1</t>
  </si>
  <si>
    <t>X_gs32_1</t>
  </si>
  <si>
    <t>X_gs33_1</t>
  </si>
  <si>
    <t>X_gs34_1</t>
  </si>
  <si>
    <t>X_gs35_1</t>
  </si>
  <si>
    <t>X_gs36_1</t>
  </si>
  <si>
    <t>X_gs_def_1</t>
  </si>
  <si>
    <t>delta_X_gp33_1 += -X_gp33_1</t>
  </si>
  <si>
    <t>delta_X_gs2_1 += -X_gs2_1</t>
  </si>
  <si>
    <t>delta_X_gs33_1 += X_gs32_1</t>
  </si>
  <si>
    <t>delta_X_gs33_1 += -X_gs33_1</t>
  </si>
  <si>
    <t>mL</t>
    <phoneticPr fontId="1"/>
  </si>
  <si>
    <t>V_hc</t>
    <phoneticPr fontId="1"/>
  </si>
  <si>
    <t>interval (never again)</t>
    <phoneticPr fontId="1"/>
  </si>
  <si>
    <t>duration (instant)</t>
    <phoneticPr fontId="1"/>
  </si>
  <si>
    <t>Dummy</t>
  </si>
  <si>
    <t>R_gas</t>
    <phoneticPr fontId="1"/>
  </si>
  <si>
    <t>V_gc</t>
  </si>
  <si>
    <t>total volume of enterocyte</t>
    <phoneticPr fontId="1"/>
  </si>
  <si>
    <t>no_lag_time</t>
    <phoneticPr fontId="1"/>
  </si>
  <si>
    <t>endless</t>
    <phoneticPr fontId="1"/>
  </si>
  <si>
    <t>print clock time</t>
    <phoneticPr fontId="1"/>
  </si>
  <si>
    <t>tau_clock</t>
    <phoneticPr fontId="1"/>
  </si>
  <si>
    <t>start_clock</t>
    <phoneticPr fontId="1"/>
  </si>
  <si>
    <t>:00 am</t>
    <phoneticPr fontId="1"/>
  </si>
  <si>
    <t>print("clock=", t/60+start_clock, "  time=", t)</t>
    <phoneticPr fontId="1"/>
  </si>
  <si>
    <t>V_other_base</t>
    <phoneticPr fontId="1"/>
  </si>
  <si>
    <t>V_other_in</t>
  </si>
  <si>
    <t>X_other_1</t>
  </si>
  <si>
    <t>Qother = 2879 mL/min</t>
    <phoneticPr fontId="1"/>
  </si>
  <si>
    <t>V_hc = 1220.18 mL</t>
    <phoneticPr fontId="1"/>
  </si>
  <si>
    <t>interstitial fluid volume in liver V_hi = 275.5</t>
    <phoneticPr fontId="1"/>
  </si>
  <si>
    <t>Kp = (Vd - Vb)/Vother =(18000-5200-)/(47800-Vhc-Vrc-Vgc)</t>
    <phoneticPr fontId="1"/>
  </si>
  <si>
    <t>dur_meal1</t>
    <phoneticPr fontId="1"/>
  </si>
  <si>
    <t>min</t>
    <phoneticPr fontId="1"/>
  </si>
  <si>
    <t>mL/min/cm2</t>
  </si>
  <si>
    <t>transmembrane permeability</t>
  </si>
  <si>
    <t>transmembrane permeability</t>
    <phoneticPr fontId="1"/>
  </si>
  <si>
    <t>S_rec</t>
    <phoneticPr fontId="1"/>
  </si>
  <si>
    <t>V_vein_1</t>
    <phoneticPr fontId="1"/>
  </si>
  <si>
    <t>V_rheart_1</t>
    <phoneticPr fontId="1"/>
  </si>
  <si>
    <t>V_pb1_1</t>
    <phoneticPr fontId="1"/>
  </si>
  <si>
    <t>V_pb2_1</t>
    <phoneticPr fontId="1"/>
  </si>
  <si>
    <t>V_pb3_1</t>
    <phoneticPr fontId="1"/>
  </si>
  <si>
    <t>V_pb4_1</t>
    <phoneticPr fontId="1"/>
  </si>
  <si>
    <t>V_lheart_1</t>
    <phoneticPr fontId="1"/>
  </si>
  <si>
    <t>V_artery_1</t>
    <phoneticPr fontId="1"/>
  </si>
  <si>
    <t>V_other_1</t>
    <phoneticPr fontId="1"/>
  </si>
  <si>
    <t>V_if_1</t>
    <phoneticPr fontId="1"/>
  </si>
  <si>
    <t>V_pv_1</t>
    <phoneticPr fontId="1"/>
  </si>
  <si>
    <t>V_hb_inlet_1</t>
    <phoneticPr fontId="1"/>
  </si>
  <si>
    <t>V_fhb1_1</t>
    <phoneticPr fontId="1"/>
  </si>
  <si>
    <t>V_fhb2_1</t>
    <phoneticPr fontId="1"/>
  </si>
  <si>
    <t>V_fhb3_1</t>
    <phoneticPr fontId="1"/>
  </si>
  <si>
    <t>V_fhb4_1</t>
    <phoneticPr fontId="1"/>
  </si>
  <si>
    <t>V_fhb5_1</t>
    <phoneticPr fontId="1"/>
  </si>
  <si>
    <t>V_hb_outlet_1</t>
    <phoneticPr fontId="1"/>
  </si>
  <si>
    <t>V_hduct_1</t>
    <phoneticPr fontId="1"/>
  </si>
  <si>
    <t>V_gbd_1</t>
    <phoneticPr fontId="1"/>
  </si>
  <si>
    <t>V_bduct_1</t>
    <phoneticPr fontId="1"/>
  </si>
  <si>
    <t>V_gbd_empty_1</t>
    <phoneticPr fontId="1"/>
  </si>
  <si>
    <t>V_gbd_refill_1</t>
    <phoneticPr fontId="1"/>
  </si>
  <si>
    <t>V_rb_glm_1</t>
    <phoneticPr fontId="1"/>
  </si>
  <si>
    <t>V_rb1_1</t>
    <phoneticPr fontId="1"/>
  </si>
  <si>
    <t>V_rb2_1</t>
    <phoneticPr fontId="1"/>
  </si>
  <si>
    <t>V_rb3_1</t>
    <phoneticPr fontId="1"/>
  </si>
  <si>
    <t>V_rb4_1</t>
    <phoneticPr fontId="1"/>
  </si>
  <si>
    <t>V_rb5_1</t>
    <phoneticPr fontId="1"/>
  </si>
  <si>
    <t>V_ru0_1</t>
    <phoneticPr fontId="1"/>
  </si>
  <si>
    <t>V_ru1_1</t>
    <phoneticPr fontId="1"/>
  </si>
  <si>
    <t>V_ru2_1</t>
    <phoneticPr fontId="1"/>
  </si>
  <si>
    <t>V_ru3_1</t>
    <phoneticPr fontId="1"/>
  </si>
  <si>
    <t>V_ru4_1</t>
    <phoneticPr fontId="1"/>
  </si>
  <si>
    <t>V_ru5_1</t>
    <phoneticPr fontId="1"/>
  </si>
  <si>
    <t>V_ru6_1</t>
    <phoneticPr fontId="1"/>
  </si>
  <si>
    <t>V_ru7_1</t>
    <phoneticPr fontId="1"/>
  </si>
  <si>
    <t>V_ru8_1</t>
    <phoneticPr fontId="1"/>
  </si>
  <si>
    <t>V_ru9_1</t>
    <phoneticPr fontId="1"/>
  </si>
  <si>
    <t>V_ru10_1</t>
    <phoneticPr fontId="1"/>
  </si>
  <si>
    <t>V_ru11_1</t>
    <phoneticPr fontId="1"/>
  </si>
  <si>
    <t>V_ru12_1</t>
    <phoneticPr fontId="1"/>
  </si>
  <si>
    <t>V_ru13_1</t>
    <phoneticPr fontId="1"/>
  </si>
  <si>
    <t>V_ru14_1</t>
    <phoneticPr fontId="1"/>
  </si>
  <si>
    <t>V_ru15_1</t>
    <phoneticPr fontId="1"/>
  </si>
  <si>
    <t>V_ru16_1</t>
    <phoneticPr fontId="1"/>
  </si>
  <si>
    <t>V_ru17_1</t>
    <phoneticPr fontId="1"/>
  </si>
  <si>
    <t>V_ru18_1</t>
    <phoneticPr fontId="1"/>
  </si>
  <si>
    <t>V_ru19_1</t>
    <phoneticPr fontId="1"/>
  </si>
  <si>
    <t>V_ru20_1</t>
    <phoneticPr fontId="1"/>
  </si>
  <si>
    <t>V_ru21_1</t>
    <phoneticPr fontId="1"/>
  </si>
  <si>
    <t>V_ru22_1</t>
    <phoneticPr fontId="1"/>
  </si>
  <si>
    <t>V_ru23_1</t>
    <phoneticPr fontId="1"/>
  </si>
  <si>
    <t>V_ru24_1</t>
    <phoneticPr fontId="1"/>
  </si>
  <si>
    <t>V_ru25_1</t>
    <phoneticPr fontId="1"/>
  </si>
  <si>
    <t>V_ru26_1</t>
    <phoneticPr fontId="1"/>
  </si>
  <si>
    <t>V_ru27_1</t>
    <phoneticPr fontId="1"/>
  </si>
  <si>
    <t>V_ru28_1</t>
    <phoneticPr fontId="1"/>
  </si>
  <si>
    <t>V_ru29_1</t>
    <phoneticPr fontId="1"/>
  </si>
  <si>
    <t>V_ru30_1</t>
    <phoneticPr fontId="1"/>
  </si>
  <si>
    <t>V_ru31_1</t>
    <phoneticPr fontId="1"/>
  </si>
  <si>
    <t>V_ru32_1</t>
    <phoneticPr fontId="1"/>
  </si>
  <si>
    <t>V_ru33_1</t>
    <phoneticPr fontId="1"/>
  </si>
  <si>
    <t>V_ru34_1</t>
    <phoneticPr fontId="1"/>
  </si>
  <si>
    <t>V_ru35_1</t>
    <phoneticPr fontId="1"/>
  </si>
  <si>
    <t>V_ru36_1</t>
    <phoneticPr fontId="1"/>
  </si>
  <si>
    <t>V_ru37_1</t>
    <phoneticPr fontId="1"/>
  </si>
  <si>
    <t>V_ru38_1</t>
    <phoneticPr fontId="1"/>
  </si>
  <si>
    <t>V_ru39_1</t>
    <phoneticPr fontId="1"/>
  </si>
  <si>
    <t>V_ubd_1</t>
    <phoneticPr fontId="1"/>
  </si>
  <si>
    <t>V_urinated_1</t>
    <phoneticPr fontId="1"/>
  </si>
  <si>
    <t>V_gb_ma_1</t>
    <phoneticPr fontId="1"/>
  </si>
  <si>
    <t>V_gb1_1</t>
    <phoneticPr fontId="1"/>
  </si>
  <si>
    <t>V_gb2_1</t>
    <phoneticPr fontId="1"/>
  </si>
  <si>
    <t>V_gb3_1</t>
    <phoneticPr fontId="1"/>
  </si>
  <si>
    <t>V_gb4_1</t>
    <phoneticPr fontId="1"/>
  </si>
  <si>
    <t>V_gb5_1</t>
    <phoneticPr fontId="1"/>
  </si>
  <si>
    <t>V_gb6_1</t>
    <phoneticPr fontId="1"/>
  </si>
  <si>
    <t>V_gb7_1</t>
    <phoneticPr fontId="1"/>
  </si>
  <si>
    <t>V_gb8_1</t>
    <phoneticPr fontId="1"/>
  </si>
  <si>
    <t>V_gb9_1</t>
    <phoneticPr fontId="1"/>
  </si>
  <si>
    <t>V_gb10_1</t>
    <phoneticPr fontId="1"/>
  </si>
  <si>
    <t>V_gb11_1</t>
    <phoneticPr fontId="1"/>
  </si>
  <si>
    <t>V_gb12_1</t>
    <phoneticPr fontId="1"/>
  </si>
  <si>
    <t>V_gb13_1</t>
    <phoneticPr fontId="1"/>
  </si>
  <si>
    <t>V_gb14_1</t>
    <phoneticPr fontId="1"/>
  </si>
  <si>
    <t>V_gb15_1</t>
    <phoneticPr fontId="1"/>
  </si>
  <si>
    <t>V_gb16_1</t>
    <phoneticPr fontId="1"/>
  </si>
  <si>
    <t>V_gb17_1</t>
    <phoneticPr fontId="1"/>
  </si>
  <si>
    <t>V_gb18_1</t>
    <phoneticPr fontId="1"/>
  </si>
  <si>
    <t>V_gb19_1</t>
    <phoneticPr fontId="1"/>
  </si>
  <si>
    <t>V_gb20_1</t>
    <phoneticPr fontId="1"/>
  </si>
  <si>
    <t>V_gb21_1</t>
    <phoneticPr fontId="1"/>
  </si>
  <si>
    <t>V_gb22_1</t>
    <phoneticPr fontId="1"/>
  </si>
  <si>
    <t>V_gb23_1</t>
    <phoneticPr fontId="1"/>
  </si>
  <si>
    <t>V_gb24_1</t>
    <phoneticPr fontId="1"/>
  </si>
  <si>
    <t>V_gb25_1</t>
    <phoneticPr fontId="1"/>
  </si>
  <si>
    <t>V_gb26_1</t>
    <phoneticPr fontId="1"/>
  </si>
  <si>
    <t>V_gb27_1</t>
    <phoneticPr fontId="1"/>
  </si>
  <si>
    <t>V_gb28_1</t>
    <phoneticPr fontId="1"/>
  </si>
  <si>
    <t>V_gb29_1</t>
    <phoneticPr fontId="1"/>
  </si>
  <si>
    <t>V_gb30_1</t>
    <phoneticPr fontId="1"/>
  </si>
  <si>
    <t>V_gb31_1</t>
    <phoneticPr fontId="1"/>
  </si>
  <si>
    <t>V_gb32_1</t>
    <phoneticPr fontId="1"/>
  </si>
  <si>
    <t>V_gb33_1</t>
    <phoneticPr fontId="1"/>
  </si>
  <si>
    <t>V_gb34_1</t>
    <phoneticPr fontId="1"/>
  </si>
  <si>
    <t>V_gb35_1</t>
    <phoneticPr fontId="1"/>
  </si>
  <si>
    <t>V_gb36_1</t>
    <phoneticPr fontId="1"/>
  </si>
  <si>
    <t>V_gf1_1</t>
    <phoneticPr fontId="1"/>
  </si>
  <si>
    <t>V_gf2_1</t>
    <phoneticPr fontId="1"/>
  </si>
  <si>
    <t>V_gf3_1</t>
    <phoneticPr fontId="1"/>
  </si>
  <si>
    <t>V_gf4_1</t>
    <phoneticPr fontId="1"/>
  </si>
  <si>
    <t>V_gf5_1</t>
    <phoneticPr fontId="1"/>
  </si>
  <si>
    <t>V_gf6_1</t>
    <phoneticPr fontId="1"/>
  </si>
  <si>
    <t>V_gf7_1</t>
    <phoneticPr fontId="1"/>
  </si>
  <si>
    <t>V_gf8_1</t>
    <phoneticPr fontId="1"/>
  </si>
  <si>
    <t>V_gf9_1</t>
    <phoneticPr fontId="1"/>
  </si>
  <si>
    <t>V_gf10_1</t>
    <phoneticPr fontId="1"/>
  </si>
  <si>
    <t>V_gf11_1</t>
    <phoneticPr fontId="1"/>
  </si>
  <si>
    <t>V_gf12_1</t>
    <phoneticPr fontId="1"/>
  </si>
  <si>
    <t>V_gf13_1</t>
    <phoneticPr fontId="1"/>
  </si>
  <si>
    <t>V_gf14_1</t>
    <phoneticPr fontId="1"/>
  </si>
  <si>
    <t>V_gf15_1</t>
    <phoneticPr fontId="1"/>
  </si>
  <si>
    <t>V_gf16_1</t>
    <phoneticPr fontId="1"/>
  </si>
  <si>
    <t>V_gf17_1</t>
    <phoneticPr fontId="1"/>
  </si>
  <si>
    <t>V_gf18_1</t>
    <phoneticPr fontId="1"/>
  </si>
  <si>
    <t>V_gf19_1</t>
    <phoneticPr fontId="1"/>
  </si>
  <si>
    <t>V_gf20_1</t>
    <phoneticPr fontId="1"/>
  </si>
  <si>
    <t>V_gf21_1</t>
    <phoneticPr fontId="1"/>
  </si>
  <si>
    <t>V_gf22_1</t>
    <phoneticPr fontId="1"/>
  </si>
  <si>
    <t>V_gf23_1</t>
    <phoneticPr fontId="1"/>
  </si>
  <si>
    <t>V_gf24_1</t>
    <phoneticPr fontId="1"/>
  </si>
  <si>
    <t>V_gf25_1</t>
    <phoneticPr fontId="1"/>
  </si>
  <si>
    <t>V_gf26_1</t>
    <phoneticPr fontId="1"/>
  </si>
  <si>
    <t>V_gf27_1</t>
    <phoneticPr fontId="1"/>
  </si>
  <si>
    <t>V_gf28_1</t>
    <phoneticPr fontId="1"/>
  </si>
  <si>
    <t>V_gf29_1</t>
    <phoneticPr fontId="1"/>
  </si>
  <si>
    <t>V_gf30_1</t>
    <phoneticPr fontId="1"/>
  </si>
  <si>
    <t>V_gf31_1</t>
    <phoneticPr fontId="1"/>
  </si>
  <si>
    <t>V_gf32_1</t>
    <phoneticPr fontId="1"/>
  </si>
  <si>
    <t>V_gf33_1</t>
    <phoneticPr fontId="1"/>
  </si>
  <si>
    <t>V_gf34_1</t>
    <phoneticPr fontId="1"/>
  </si>
  <si>
    <t>V_gf35_1</t>
    <phoneticPr fontId="1"/>
  </si>
  <si>
    <t>V_gf36_1</t>
    <phoneticPr fontId="1"/>
  </si>
  <si>
    <t>V_gf_def_1</t>
    <phoneticPr fontId="1"/>
  </si>
  <si>
    <t>W_gr1_1</t>
    <phoneticPr fontId="1"/>
  </si>
  <si>
    <t>W_gr2_1</t>
    <phoneticPr fontId="1"/>
  </si>
  <si>
    <t>W_gr3_1</t>
    <phoneticPr fontId="1"/>
  </si>
  <si>
    <t>W_gr4_1</t>
    <phoneticPr fontId="1"/>
  </si>
  <si>
    <t>W_gr5_1</t>
    <phoneticPr fontId="1"/>
  </si>
  <si>
    <t>W_gr6_1</t>
    <phoneticPr fontId="1"/>
  </si>
  <si>
    <t>W_gr7_1</t>
    <phoneticPr fontId="1"/>
  </si>
  <si>
    <t>W_gr8_1</t>
    <phoneticPr fontId="1"/>
  </si>
  <si>
    <t>W_gr9_1</t>
    <phoneticPr fontId="1"/>
  </si>
  <si>
    <t>W_gr10_1</t>
    <phoneticPr fontId="1"/>
  </si>
  <si>
    <t>W_gr11_1</t>
    <phoneticPr fontId="1"/>
  </si>
  <si>
    <t>W_gr12_1</t>
    <phoneticPr fontId="1"/>
  </si>
  <si>
    <t>W_gr13_1</t>
    <phoneticPr fontId="1"/>
  </si>
  <si>
    <t>W_gr14_1</t>
    <phoneticPr fontId="1"/>
  </si>
  <si>
    <t>W_gr15_1</t>
    <phoneticPr fontId="1"/>
  </si>
  <si>
    <t>W_gr16_1</t>
    <phoneticPr fontId="1"/>
  </si>
  <si>
    <t>W_gr17_1</t>
    <phoneticPr fontId="1"/>
  </si>
  <si>
    <t>W_gr18_1</t>
    <phoneticPr fontId="1"/>
  </si>
  <si>
    <t>W_gr19_1</t>
    <phoneticPr fontId="1"/>
  </si>
  <si>
    <t>W_gr20_1</t>
    <phoneticPr fontId="1"/>
  </si>
  <si>
    <t>W_gr21_1</t>
    <phoneticPr fontId="1"/>
  </si>
  <si>
    <t>W_gr22_1</t>
    <phoneticPr fontId="1"/>
  </si>
  <si>
    <t>W_gr23_1</t>
    <phoneticPr fontId="1"/>
  </si>
  <si>
    <t>W_gr24_1</t>
    <phoneticPr fontId="1"/>
  </si>
  <si>
    <t>W_gr25_1</t>
    <phoneticPr fontId="1"/>
  </si>
  <si>
    <t>W_gr26_1</t>
    <phoneticPr fontId="1"/>
  </si>
  <si>
    <t>W_gr27_1</t>
    <phoneticPr fontId="1"/>
  </si>
  <si>
    <t>W_gr28_1</t>
    <phoneticPr fontId="1"/>
  </si>
  <si>
    <t>W_gr29_1</t>
    <phoneticPr fontId="1"/>
  </si>
  <si>
    <t>W_gr30_1</t>
    <phoneticPr fontId="1"/>
  </si>
  <si>
    <t>W_gr31_1</t>
    <phoneticPr fontId="1"/>
  </si>
  <si>
    <t>W_gr32_1</t>
    <phoneticPr fontId="1"/>
  </si>
  <si>
    <t>W_gr33_1</t>
    <phoneticPr fontId="1"/>
  </si>
  <si>
    <t>W_gr34_1</t>
    <phoneticPr fontId="1"/>
  </si>
  <si>
    <t>W_gr35_1</t>
    <phoneticPr fontId="1"/>
  </si>
  <si>
    <t>W_gr36_1</t>
    <phoneticPr fontId="1"/>
  </si>
  <si>
    <t>W_gr_def_1</t>
    <phoneticPr fontId="1"/>
  </si>
  <si>
    <t>C_vein_1m</t>
  </si>
  <si>
    <t>AUC_1m</t>
  </si>
  <si>
    <t>t_meal_1</t>
    <phoneticPr fontId="1"/>
  </si>
  <si>
    <t>phase_gbd_1</t>
    <phoneticPr fontId="1"/>
  </si>
  <si>
    <t>X_vein_1m</t>
  </si>
  <si>
    <t>X_rheart_1m</t>
  </si>
  <si>
    <t>X_pb1_1m</t>
  </si>
  <si>
    <t>X_pb2_1m</t>
  </si>
  <si>
    <t>X_pb3_1m</t>
  </si>
  <si>
    <t>X_pb4_1m</t>
  </si>
  <si>
    <t>X_lheart_1m</t>
  </si>
  <si>
    <t>X_artery_1m</t>
  </si>
  <si>
    <t>X_other_1m</t>
  </si>
  <si>
    <t>X_if_1m</t>
  </si>
  <si>
    <t>X_pv_1m</t>
  </si>
  <si>
    <t>X_hb_inlet_1m</t>
  </si>
  <si>
    <t>X_fhb1_1m</t>
  </si>
  <si>
    <t>X_fhb2_1m</t>
  </si>
  <si>
    <t>X_fhb3_1m</t>
  </si>
  <si>
    <t>X_fhb4_1m</t>
  </si>
  <si>
    <t>X_fhb5_1m</t>
  </si>
  <si>
    <t>X_hb_outlet_1m</t>
  </si>
  <si>
    <t>X_hduct_1m</t>
  </si>
  <si>
    <t>X_gbd_1m</t>
  </si>
  <si>
    <t>X_bduct_1m</t>
  </si>
  <si>
    <t>X_gbd_empty_1m</t>
  </si>
  <si>
    <t>X_gbd_refill_1m</t>
  </si>
  <si>
    <t>X_rb_glm_1m</t>
  </si>
  <si>
    <t>X_rb1_1m</t>
  </si>
  <si>
    <t>X_rb2_1m</t>
  </si>
  <si>
    <t>X_rb3_1m</t>
  </si>
  <si>
    <t>X_rb4_1m</t>
  </si>
  <si>
    <t>X_rb5_1m</t>
  </si>
  <si>
    <t>X_ru0_1m</t>
  </si>
  <si>
    <t>X_ru1_1m</t>
  </si>
  <si>
    <t>X_ru2_1m</t>
  </si>
  <si>
    <t>X_ru3_1m</t>
  </si>
  <si>
    <t>X_ru4_1m</t>
  </si>
  <si>
    <t>X_ru5_1m</t>
  </si>
  <si>
    <t>X_ru6_1m</t>
  </si>
  <si>
    <t>X_ru7_1m</t>
  </si>
  <si>
    <t>X_ru8_1m</t>
  </si>
  <si>
    <t>X_ru9_1m</t>
  </si>
  <si>
    <t>X_ru10_1m</t>
  </si>
  <si>
    <t>X_ru11_1m</t>
  </si>
  <si>
    <t>X_ru12_1m</t>
  </si>
  <si>
    <t>X_ru13_1m</t>
  </si>
  <si>
    <t>X_ru14_1m</t>
  </si>
  <si>
    <t>X_ru15_1m</t>
  </si>
  <si>
    <t>X_ru16_1m</t>
  </si>
  <si>
    <t>X_ru17_1m</t>
  </si>
  <si>
    <t>X_ru18_1m</t>
  </si>
  <si>
    <t>X_ru19_1m</t>
  </si>
  <si>
    <t>X_ru20_1m</t>
  </si>
  <si>
    <t>X_ru21_1m</t>
  </si>
  <si>
    <t>X_ru22_1m</t>
  </si>
  <si>
    <t>X_ru23_1m</t>
  </si>
  <si>
    <t>X_ru24_1m</t>
  </si>
  <si>
    <t>X_ru25_1m</t>
  </si>
  <si>
    <t>X_ru26_1m</t>
  </si>
  <si>
    <t>X_ru27_1m</t>
  </si>
  <si>
    <t>X_ru28_1m</t>
  </si>
  <si>
    <t>X_ru29_1m</t>
  </si>
  <si>
    <t>X_ru30_1m</t>
  </si>
  <si>
    <t>X_ru31_1m</t>
  </si>
  <si>
    <t>X_ru32_1m</t>
  </si>
  <si>
    <t>X_ru33_1m</t>
  </si>
  <si>
    <t>X_ru34_1m</t>
  </si>
  <si>
    <t>X_ru35_1m</t>
  </si>
  <si>
    <t>X_ru36_1m</t>
  </si>
  <si>
    <t>X_ru37_1m</t>
  </si>
  <si>
    <t>X_ru38_1m</t>
  </si>
  <si>
    <t>X_ru39_1m</t>
  </si>
  <si>
    <t>X_ubd_1m</t>
  </si>
  <si>
    <t>X_urinated_1m</t>
  </si>
  <si>
    <t>X_gb_ma_1m</t>
  </si>
  <si>
    <t>X_gb1_1m</t>
  </si>
  <si>
    <t>X_gb2_1m</t>
  </si>
  <si>
    <t>X_gb3_1m</t>
  </si>
  <si>
    <t>X_gb4_1m</t>
  </si>
  <si>
    <t>X_gb5_1m</t>
  </si>
  <si>
    <t>X_gb6_1m</t>
  </si>
  <si>
    <t>X_gb7_1m</t>
  </si>
  <si>
    <t>X_gb8_1m</t>
  </si>
  <si>
    <t>X_gb9_1m</t>
  </si>
  <si>
    <t>X_gb10_1m</t>
  </si>
  <si>
    <t>X_gb11_1m</t>
  </si>
  <si>
    <t>X_gb12_1m</t>
  </si>
  <si>
    <t>X_gb13_1m</t>
  </si>
  <si>
    <t>X_gb14_1m</t>
  </si>
  <si>
    <t>X_gb15_1m</t>
  </si>
  <si>
    <t>X_gb16_1m</t>
  </si>
  <si>
    <t>X_gb17_1m</t>
  </si>
  <si>
    <t>X_gb18_1m</t>
  </si>
  <si>
    <t>X_gb19_1m</t>
  </si>
  <si>
    <t>X_gb20_1m</t>
  </si>
  <si>
    <t>X_gb21_1m</t>
  </si>
  <si>
    <t>X_gb22_1m</t>
  </si>
  <si>
    <t>X_gb23_1m</t>
  </si>
  <si>
    <t>X_gb24_1m</t>
  </si>
  <si>
    <t>X_gb25_1m</t>
  </si>
  <si>
    <t>X_gb26_1m</t>
  </si>
  <si>
    <t>X_gb27_1m</t>
  </si>
  <si>
    <t>X_gb28_1m</t>
  </si>
  <si>
    <t>X_gb29_1m</t>
  </si>
  <si>
    <t>X_gb30_1m</t>
  </si>
  <si>
    <t>X_gb31_1m</t>
  </si>
  <si>
    <t>X_gb32_1m</t>
  </si>
  <si>
    <t>X_gb33_1m</t>
  </si>
  <si>
    <t>X_gb34_1m</t>
  </si>
  <si>
    <t>X_gb35_1m</t>
  </si>
  <si>
    <t>X_gb36_1m</t>
  </si>
  <si>
    <t>X_gf1_1m</t>
  </si>
  <si>
    <t>X_gf2_1m</t>
  </si>
  <si>
    <t>X_gf3_1m</t>
  </si>
  <si>
    <t>X_gf4_1m</t>
  </si>
  <si>
    <t>X_gf5_1m</t>
  </si>
  <si>
    <t>X_gf6_1m</t>
  </si>
  <si>
    <t>X_gf7_1m</t>
  </si>
  <si>
    <t>X_gf8_1m</t>
  </si>
  <si>
    <t>X_gf9_1m</t>
  </si>
  <si>
    <t>X_gf10_1m</t>
  </si>
  <si>
    <t>X_gf11_1m</t>
  </si>
  <si>
    <t>X_gf12_1m</t>
  </si>
  <si>
    <t>X_gf13_1m</t>
  </si>
  <si>
    <t>X_gf14_1m</t>
  </si>
  <si>
    <t>X_gf15_1m</t>
  </si>
  <si>
    <t>X_gf16_1m</t>
  </si>
  <si>
    <t>X_gf17_1m</t>
  </si>
  <si>
    <t>X_gf18_1m</t>
  </si>
  <si>
    <t>X_gf19_1m</t>
  </si>
  <si>
    <t>X_gf20_1m</t>
  </si>
  <si>
    <t>X_gf21_1m</t>
  </si>
  <si>
    <t>X_gf22_1m</t>
  </si>
  <si>
    <t>X_gf23_1m</t>
  </si>
  <si>
    <t>X_gf24_1m</t>
  </si>
  <si>
    <t>X_gf25_1m</t>
  </si>
  <si>
    <t>X_gf26_1m</t>
  </si>
  <si>
    <t>X_gf27_1m</t>
  </si>
  <si>
    <t>X_gf28_1m</t>
  </si>
  <si>
    <t>X_gf29_1m</t>
  </si>
  <si>
    <t>X_gf30_1m</t>
  </si>
  <si>
    <t>X_gf31_1m</t>
  </si>
  <si>
    <t>X_gf32_1m</t>
  </si>
  <si>
    <t>X_gf33_1m</t>
  </si>
  <si>
    <t>X_gf34_1m</t>
  </si>
  <si>
    <t>X_gf35_1m</t>
  </si>
  <si>
    <t>X_gf36_1m</t>
  </si>
  <si>
    <t>X_gf_def_1m</t>
  </si>
  <si>
    <t>X_hc1_1m</t>
  </si>
  <si>
    <t>X_hc2_1m</t>
  </si>
  <si>
    <t>X_hc3_1m</t>
  </si>
  <si>
    <t>X_hc4_1m</t>
  </si>
  <si>
    <t>X_hc5_1m</t>
  </si>
  <si>
    <t>X_rc1_1m</t>
  </si>
  <si>
    <t>X_rc2_1m</t>
  </si>
  <si>
    <t>X_rc3_1m</t>
  </si>
  <si>
    <t>X_rc4_1m</t>
  </si>
  <si>
    <t>X_rc5_1m</t>
  </si>
  <si>
    <t>X_gc1_1m</t>
  </si>
  <si>
    <t>X_gc2_1m</t>
  </si>
  <si>
    <t>X_gc3_1m</t>
  </si>
  <si>
    <t>X_gc4_1m</t>
  </si>
  <si>
    <t>X_gc5_1m</t>
  </si>
  <si>
    <t>X_gc6_1m</t>
  </si>
  <si>
    <t>X_gc7_1m</t>
  </si>
  <si>
    <t>X_gc8_1m</t>
  </si>
  <si>
    <t>X_gc9_1m</t>
  </si>
  <si>
    <t>X_gc10_1m</t>
  </si>
  <si>
    <t>X_gc11_1m</t>
  </si>
  <si>
    <t>X_gc12_1m</t>
  </si>
  <si>
    <t>X_gc13_1m</t>
  </si>
  <si>
    <t>X_gc14_1m</t>
  </si>
  <si>
    <t>X_gc15_1m</t>
  </si>
  <si>
    <t>X_gc16_1m</t>
  </si>
  <si>
    <t>X_gc17_1m</t>
  </si>
  <si>
    <t>X_gc18_1m</t>
  </si>
  <si>
    <t>X_gc19_1m</t>
  </si>
  <si>
    <t>X_gc20_1m</t>
  </si>
  <si>
    <t>X_gc21_1m</t>
  </si>
  <si>
    <t>X_gc22_1m</t>
  </si>
  <si>
    <t>X_gc23_1m</t>
  </si>
  <si>
    <t>X_gc24_1m</t>
  </si>
  <si>
    <t>X_gc25_1m</t>
  </si>
  <si>
    <t>X_gc26_1m</t>
  </si>
  <si>
    <t>X_gc27_1m</t>
  </si>
  <si>
    <t>X_gc28_1m</t>
  </si>
  <si>
    <t>X_gc29_1m</t>
  </si>
  <si>
    <t>X_gc30_1m</t>
  </si>
  <si>
    <t>X_gc31_1m</t>
  </si>
  <si>
    <t>X_gc32_1m</t>
  </si>
  <si>
    <t>X_gc33_1m</t>
  </si>
  <si>
    <t>X_gc34_1m</t>
  </si>
  <si>
    <t>X_gc35_1m</t>
  </si>
  <si>
    <t>X_gc36_1m</t>
  </si>
  <si>
    <t>AUC_1</t>
  </si>
  <si>
    <t>V_total_1</t>
  </si>
  <si>
    <t>X_total_1m</t>
  </si>
  <si>
    <t>MW_msz</t>
    <phoneticPr fontId="1"/>
  </si>
  <si>
    <t>fu_b_msz</t>
    <phoneticPr fontId="1"/>
  </si>
  <si>
    <t>fu_h_msz</t>
    <phoneticPr fontId="1"/>
  </si>
  <si>
    <t>fu_e_msz</t>
    <phoneticPr fontId="1"/>
  </si>
  <si>
    <t>fu_r_msz</t>
    <phoneticPr fontId="1"/>
  </si>
  <si>
    <t>Kp_msz</t>
    <phoneticPr fontId="1"/>
  </si>
  <si>
    <t>CLh_met_msz</t>
    <phoneticPr fontId="1"/>
  </si>
  <si>
    <t>PSh_sin_inf_msz</t>
    <phoneticPr fontId="1"/>
  </si>
  <si>
    <t>PSh_sin_eff_msz</t>
    <phoneticPr fontId="1"/>
  </si>
  <si>
    <t>PSru_inf_msz</t>
    <phoneticPr fontId="1"/>
  </si>
  <si>
    <t>PSru_eff_msz</t>
    <phoneticPr fontId="1"/>
  </si>
  <si>
    <t>CLg_met_msz</t>
    <phoneticPr fontId="1"/>
  </si>
  <si>
    <t>Pgb_inf_msz</t>
    <phoneticPr fontId="1"/>
  </si>
  <si>
    <t>Pgb_eff_msz</t>
    <phoneticPr fontId="1"/>
  </si>
  <si>
    <t>MW_met</t>
    <phoneticPr fontId="1"/>
  </si>
  <si>
    <t>fu_b_met</t>
    <phoneticPr fontId="1"/>
  </si>
  <si>
    <t>fu_h_met</t>
    <phoneticPr fontId="1"/>
  </si>
  <si>
    <t>fu_e_met</t>
    <phoneticPr fontId="1"/>
  </si>
  <si>
    <t>fu_r_met</t>
    <phoneticPr fontId="1"/>
  </si>
  <si>
    <t>Kp_met</t>
    <phoneticPr fontId="1"/>
  </si>
  <si>
    <t>CLh_met_met</t>
    <phoneticPr fontId="1"/>
  </si>
  <si>
    <t>PSh_sin_inf_met</t>
    <phoneticPr fontId="1"/>
  </si>
  <si>
    <t>PSh_sin_eff_met</t>
    <phoneticPr fontId="1"/>
  </si>
  <si>
    <t>PSh_bile_eff_met</t>
    <phoneticPr fontId="1"/>
  </si>
  <si>
    <t>PSru_inf_met</t>
    <phoneticPr fontId="1"/>
  </si>
  <si>
    <t>PSru_eff_met</t>
    <phoneticPr fontId="1"/>
  </si>
  <si>
    <t>PSrb_inf_met</t>
    <phoneticPr fontId="1"/>
  </si>
  <si>
    <t>PSrb_eff_met</t>
    <phoneticPr fontId="1"/>
  </si>
  <si>
    <t>CLg_met_met</t>
    <phoneticPr fontId="1"/>
  </si>
  <si>
    <t>Pgf_inf_met</t>
    <phoneticPr fontId="1"/>
  </si>
  <si>
    <t>Pgf_eff_met</t>
    <phoneticPr fontId="1"/>
  </si>
  <si>
    <t>Pgb_inf_met</t>
    <phoneticPr fontId="1"/>
  </si>
  <si>
    <t>Pgb_eff_met</t>
    <phoneticPr fontId="1"/>
  </si>
  <si>
    <t>PSh_bile_eff_msz</t>
    <phoneticPr fontId="1"/>
  </si>
  <si>
    <t>PSrb_inf_msz</t>
    <phoneticPr fontId="1"/>
  </si>
  <si>
    <t>PSrb_eff_msz</t>
    <phoneticPr fontId="1"/>
  </si>
  <si>
    <t>Pgf_inf_msz</t>
    <phoneticPr fontId="1"/>
  </si>
  <si>
    <t>Pgf_eff_msz</t>
    <phoneticPr fontId="1"/>
  </si>
  <si>
    <t>t_before</t>
    <phoneticPr fontId="1"/>
  </si>
  <si>
    <t>min</t>
    <phoneticPr fontId="1"/>
  </si>
  <si>
    <t>time before integration for AUC calculation</t>
    <phoneticPr fontId="1"/>
  </si>
  <si>
    <t>k_dissol_a_pentasa</t>
    <phoneticPr fontId="1"/>
  </si>
  <si>
    <t>delta_V_pb1_1 += -V_pb1_1 + V_rheart_1</t>
    <phoneticPr fontId="1"/>
  </si>
  <si>
    <t>delta_V_pb2_1 += -V_pb2_1 + V_pb1_1</t>
    <phoneticPr fontId="1"/>
  </si>
  <si>
    <t>delta_V_pb3_1 += -V_pb3_1 + V_pb2_1</t>
    <phoneticPr fontId="1"/>
  </si>
  <si>
    <t>delta_V_pb4_1 += -V_pb4_1 + V_pb3_1</t>
    <phoneticPr fontId="1"/>
  </si>
  <si>
    <t>delta_V_lheart_1 += -V_lheart_1 + V_pb4_1</t>
    <phoneticPr fontId="1"/>
  </si>
  <si>
    <t>delta_V_rheart_1 += -V_rheart_1 + V_cb_in</t>
    <phoneticPr fontId="1"/>
  </si>
  <si>
    <t>delta_V_vein_1 += -V_cb_in + (V_other_1 - V_other_base)</t>
    <phoneticPr fontId="1"/>
  </si>
  <si>
    <t>delta_V_artery_1 += -V_other_in + V_lheart_1</t>
    <phoneticPr fontId="1"/>
  </si>
  <si>
    <t>delta_V_other_1 += -(V_other_1 - V_other_base) + V_other_in</t>
    <phoneticPr fontId="1"/>
  </si>
  <si>
    <t>delta_V_artery_1 += -V_hb_in</t>
    <phoneticPr fontId="1"/>
  </si>
  <si>
    <t>delta_V_pv_1 += -V_pv_out</t>
    <phoneticPr fontId="1"/>
  </si>
  <si>
    <t>delta_V_hb_inlet_1 += -V_hb_inlet_1 + V_pv_out + V_hb_in</t>
    <phoneticPr fontId="1"/>
  </si>
  <si>
    <t>delta_V_vein_1 += V_hb_outlet_1</t>
    <phoneticPr fontId="1"/>
  </si>
  <si>
    <t># print(" t: ", t, "phase_gbd: ", phase_gbd_1)  # 0: empty, 1: refill, 2: full</t>
    <phoneticPr fontId="1"/>
  </si>
  <si>
    <t>V_gbd_empty_1 = ff_gbd_empty_on*V_gbd_1 if phase_gbd_1 == 0 else V_gbd_empty_off</t>
    <phoneticPr fontId="1"/>
  </si>
  <si>
    <t>V_gbd_refill_1 = V_gbd_refill_on if phase_gbd_1 == 1 else Iw_gbd_abs*tau_bile if phase_gbd_1 == 0 else Iw_gbd_abs*tau_bile + V_gbd_empty_off</t>
    <phoneticPr fontId="1"/>
  </si>
  <si>
    <t>delta_V_hduct_1 += -V_hduct_1</t>
    <phoneticPr fontId="1"/>
  </si>
  <si>
    <t>delta_V_gbd_1 += -V_gbd_empty_1 + V_gbd_refill_1</t>
    <phoneticPr fontId="1"/>
  </si>
  <si>
    <t>delta_V_bduct_1 += -V_bduct_1 + (V_hduct_1 - V_gbd_refill_1) + V_gbd_empty_1</t>
    <phoneticPr fontId="1"/>
  </si>
  <si>
    <t>delta_V_gf1_1 += -min(V_ge_max, ff_stm*V_gf1_1)</t>
    <phoneticPr fontId="1"/>
  </si>
  <si>
    <t>delta_V_gf2_1 += min(V_ge_max, ff_stm*V_gf1_1)</t>
    <phoneticPr fontId="1"/>
  </si>
  <si>
    <t>delta_W_gr1_1 += -min(V_ge_max, ff_stm*V_gf1_1)/V_gf1_1*W_gr1_1</t>
    <phoneticPr fontId="1"/>
  </si>
  <si>
    <t>delta_W_gr2_1 += min(V_ge_max, ff_stm*V_gf1_1)/V_gf1_1*W_gr1_1</t>
    <phoneticPr fontId="1"/>
  </si>
  <si>
    <t>delta_V_gf33_1 += -V_gf33_1</t>
    <phoneticPr fontId="1"/>
  </si>
  <si>
    <t>delta_W_gr33_1 += -W_gr33_1</t>
    <phoneticPr fontId="1"/>
  </si>
  <si>
    <t>delta_V_gf36_1 += V_gf35_1</t>
    <phoneticPr fontId="1"/>
  </si>
  <si>
    <t>delta_W_gr36_1 += W_gr35_1</t>
    <phoneticPr fontId="1"/>
  </si>
  <si>
    <t>delta_V_artery_1 += -V_gb_in - V_spleenb</t>
    <phoneticPr fontId="1"/>
  </si>
  <si>
    <t>delta_V_gb_ma_1 += -V_gb_ma_1 + V_gb_in</t>
    <phoneticPr fontId="1"/>
  </si>
  <si>
    <t>delta_y[74:106] += -y[74:106] + V_gb_ma_1*(L_dji/L_gtotal)</t>
    <phoneticPr fontId="1"/>
  </si>
  <si>
    <t>delta_V_gb33_1 += -V_gb33_1 + V_gb_ma_1*(L_asc/L_gtotal)</t>
    <phoneticPr fontId="1"/>
  </si>
  <si>
    <t>delta_V_gb34_1 += -V_gb34_1 + V_gb_ma_1*(L_tsc/L_gtotal)</t>
    <phoneticPr fontId="1"/>
  </si>
  <si>
    <t>delta_V_artery_1 += -V_rb_in</t>
    <phoneticPr fontId="1"/>
  </si>
  <si>
    <t>delta_V_rb_glm_1 += -V_rb_glm_1 + V_rb_in</t>
    <phoneticPr fontId="1"/>
  </si>
  <si>
    <t>delta_V_ru0_1 += V_gfr</t>
    <phoneticPr fontId="1"/>
  </si>
  <si>
    <t>delta_V_rb1_1 += -V_rb1_1 + (V_rb_glm_1 - V_gfr)</t>
    <phoneticPr fontId="1"/>
  </si>
  <si>
    <t>delta_V_rb2_1 += -V_rb2_1 + V_rb1_1</t>
    <phoneticPr fontId="1"/>
  </si>
  <si>
    <t>delta_V_rb3_1 += -V_rb3_1 + V_rb2_1</t>
    <phoneticPr fontId="1"/>
  </si>
  <si>
    <t>delta_V_rb4_1 += -V_rb4_1 + V_rb3_1</t>
    <phoneticPr fontId="1"/>
  </si>
  <si>
    <t>delta_V_rb5_1 += -V_rb5_1 + V_rb4_1</t>
    <phoneticPr fontId="1"/>
  </si>
  <si>
    <t>delta_V_vein_1 += V_rb5_1</t>
    <phoneticPr fontId="1"/>
  </si>
  <si>
    <t>delta_V_ru0_1 += -V_ru0_1</t>
    <phoneticPr fontId="1"/>
  </si>
  <si>
    <t>delta_V_ubd_1 += V_ru39_1</t>
    <phoneticPr fontId="1"/>
  </si>
  <si>
    <t>t_meal_1 = t</t>
    <phoneticPr fontId="1"/>
  </si>
  <si>
    <t>delta_W_gr1_1 += W_meal</t>
    <phoneticPr fontId="1"/>
  </si>
  <si>
    <t>delta_V_gf1_1 += V_meal</t>
    <phoneticPr fontId="1"/>
  </si>
  <si>
    <t>delta_W_gr1_1 += W_meal</t>
    <phoneticPr fontId="1"/>
  </si>
  <si>
    <t>delta_V_gf1_1 += V_meal</t>
    <phoneticPr fontId="1"/>
  </si>
  <si>
    <t>delta_V_gf1_1 += V_drink</t>
    <phoneticPr fontId="1"/>
  </si>
  <si>
    <t>print("clock=", t/60+8, "  drink2")</t>
    <phoneticPr fontId="1"/>
  </si>
  <si>
    <t>delta_V_gf1_1 += V_drink</t>
    <phoneticPr fontId="1"/>
  </si>
  <si>
    <t>delta_X_pb1_1 += -X_pb1_1 + X_rheart_1</t>
    <phoneticPr fontId="1"/>
  </si>
  <si>
    <t>delta_X_artery_1 += -V_other_in/V_artery_1*X_artery_1 + X_lheart_1</t>
    <phoneticPr fontId="1"/>
  </si>
  <si>
    <t>delta_X_pv_1 += -V_pv_out/V_pv_1*X_pv_1</t>
    <phoneticPr fontId="1"/>
  </si>
  <si>
    <t>delta_X_fhb1_1 += -V_fhb1_1*(1 - fd_hb)/(V_fhb1_1+V_hi/5)*X_fhb1_1 + X_hb_inlet_1</t>
    <phoneticPr fontId="1"/>
  </si>
  <si>
    <t>delta_X_fhb2_1 += -V_fhb2_1*(1 - fd_hb)/(V_fhb2_1+V_hi/5)*X_fhb2_1 + V_fhb1_1*(1 - 2*fd_hb)/(V_fhb1_1+V_hi/5)*X_fhb1_1</t>
    <phoneticPr fontId="1"/>
  </si>
  <si>
    <t>delta_X_fhb3_1 += -V_fhb3_1*(1 - fd_hb)/(V_fhb3_1+V_hi/5)*X_fhb3_1 + V_fhb2_1*(1 - 2*fd_hb)/(V_fhb2_1+V_hi/5)*X_fhb2_1 + V_fhb1_1*fd_hb/(V_fhb1_1+V_hi/5)*X_fhb1_1</t>
    <phoneticPr fontId="1"/>
  </si>
  <si>
    <t>delta_X_fhb4_1 += -V_fhb4_1*(1 - fd_hb)/(V_fhb4_1+V_hi/5)*X_fhb4_1 + V_fhb3_1*(1 - 2*fd_hb)/(V_fhb3_1+V_hi/5)*X_fhb3_1 + V_fhb2_1*fd_hb/(V_fhb2_1+V_hi/5)*X_fhb2_1</t>
    <phoneticPr fontId="1"/>
  </si>
  <si>
    <t>delta_X_fhb5_1 += -V_fhb5_1*(1 - fd_hb)/(V_fhb5_1+V_hi/5)*X_fhb5_1 + V_fhb4_1*(1 - 2*fd_hb)/(V_fhb4_1+V_hi/5)*X_fhb4_1 + V_fhb3_1*fd_hb/(V_fhb3_1+V_hi/5)*X_fhb3_1</t>
    <phoneticPr fontId="1"/>
  </si>
  <si>
    <t>delta_X_hb_outlet_1 += -X_hb_outlet_1 + V_fhb5_1*(1 - fd_hb)/(V_fhb5_1+V_hi/5)*X_fhb5_1 + V_fhb4_1*fd_hb/(V_fhb4_1+V_hi/5)*X_fhb4_1</t>
    <phoneticPr fontId="1"/>
  </si>
  <si>
    <t>delta_X_gbd_1 += -V_gbd_empty_1/V_gbd_1*X_gbd_1 + V_gbd_refill_1/V_hduct_1*X_hduct_1</t>
    <phoneticPr fontId="1"/>
  </si>
  <si>
    <t>delta_X_bduct_1 += -X_bduct_1 + (V_hduct_1 - V_gbd_refill_1)/V_hduct_1*X_hduct_1 + V_gbd_empty_1/V_gbd_1*X_gbd_1</t>
    <phoneticPr fontId="1"/>
  </si>
  <si>
    <t>delta_X_gf1_1 += -min(V_ge_max, ff_stm*V_gf1_1)/V_gf1_1*X_gf1_1</t>
    <phoneticPr fontId="1"/>
  </si>
  <si>
    <t>delta_X_artery_1 += -V_gb_in/V_artery_1*X_artery_1 - V_spleenb/V_artery_1*X_artery_1</t>
    <phoneticPr fontId="1"/>
  </si>
  <si>
    <t>delta_X_gb_ma_1 += -X_gb_ma_1 + V_gb_in/V_artery_1*X_artery_1</t>
    <phoneticPr fontId="1"/>
  </si>
  <si>
    <t>delta_X_ru0_1 += V_gfr/V_rb_glm_1*fu_b_msz*X_rb_glm_1</t>
    <phoneticPr fontId="1"/>
  </si>
  <si>
    <t>delta_X_rb1_1 += -X_rb1_1 + (V_rb_glm_1 - fu_b_msz*V_gfr)/V_rb_glm_1*X_rb_glm_1</t>
    <phoneticPr fontId="1"/>
  </si>
  <si>
    <t>delta_X_gp1_1 += -min(V_ge_max, ff_stm*V_gf1_1)/V_gf1_1*X_gp1_1</t>
    <phoneticPr fontId="1"/>
  </si>
  <si>
    <t>delta_X_gp2_1 += min(V_ge_max, ff_stm*V_gf1_1)/V_gf1_1*X_gp1_1</t>
    <phoneticPr fontId="1"/>
  </si>
  <si>
    <t>delta_X_gs1_1 += -X_gs1_1 if min(V_ge_max, ff_stm*V_gf1_1)/V_gf1_1 &gt; 0.08 else 0</t>
    <phoneticPr fontId="1"/>
  </si>
  <si>
    <t>delta_X_gs2_1 += X_gs1_1 if min(V_ge_max, ff_stm*V_gf1_1)/V_gf1_1 &gt; 0.08 else 0</t>
    <phoneticPr fontId="1"/>
  </si>
  <si>
    <t>k_dissol_n_pentasa</t>
    <phoneticPr fontId="1"/>
  </si>
  <si>
    <t>k_dissol_n_apriso</t>
    <phoneticPr fontId="1"/>
  </si>
  <si>
    <t>k_release_n_lialda</t>
    <phoneticPr fontId="1"/>
  </si>
  <si>
    <t>X_total_1</t>
    <phoneticPr fontId="1"/>
  </si>
  <si>
    <t>X_total_1all</t>
    <phoneticPr fontId="1"/>
  </si>
  <si>
    <t>nmol</t>
    <phoneticPr fontId="1"/>
  </si>
  <si>
    <t>delta_X_other_1 += -(V_other_1 - V_other_base)*X_other_1/V_other_1/Kp_msz + V_other_in/V_artery_1*X_artery_1</t>
    <phoneticPr fontId="1"/>
  </si>
  <si>
    <t>AUC_1m += C_vein_1m*(t - t_before)</t>
    <phoneticPr fontId="1"/>
  </si>
  <si>
    <t>delta_X_rheart_1 += -X_rheart_1 + V_cb_in/V_vein_1*X_vein_1</t>
    <phoneticPr fontId="1"/>
  </si>
  <si>
    <t>delta_V_gf2_1 += V_bduct_1</t>
    <phoneticPr fontId="1"/>
  </si>
  <si>
    <t>X_po_solution</t>
    <phoneticPr fontId="1"/>
  </si>
  <si>
    <t>delta_X_vein_1 += -V_cb_in/V_vein_1*X_vein_1 + (V_other_1 - V_other_base)*X_other_1/V_other_1/Kp_msz</t>
    <phoneticPr fontId="1"/>
  </si>
  <si>
    <t>delta_X_gf2_1 += min(V_ge_max, ff_stm*V_gf1_1)/V_gf1_1*X_gf1_1</t>
    <phoneticPr fontId="1"/>
  </si>
  <si>
    <t>X_po_pentasa</t>
    <phoneticPr fontId="1"/>
  </si>
  <si>
    <t>X_po_apriso</t>
    <phoneticPr fontId="1"/>
  </si>
  <si>
    <t>X_po_lialda</t>
    <phoneticPr fontId="1"/>
  </si>
  <si>
    <t>p.o. = 1000 mg/125 mL (pentasa) =1000*10^6/153.14</t>
    <phoneticPr fontId="1"/>
  </si>
  <si>
    <t>p.o. = 1125 mg/125 mL (apriso) =1125*10^6/153.14</t>
    <phoneticPr fontId="1"/>
  </si>
  <si>
    <t>C_vein_1m = X_vein_1m / V_vein_1</t>
    <phoneticPr fontId="1"/>
  </si>
  <si>
    <t>lag_sol_snack</t>
  </si>
  <si>
    <t>lag_sol_snack</t>
    <phoneticPr fontId="1"/>
  </si>
  <si>
    <t>lag_sol_meal</t>
  </si>
  <si>
    <t>lag_sol_meal</t>
    <phoneticPr fontId="1"/>
  </si>
  <si>
    <t>solution study: meal at 18:00</t>
    <phoneticPr fontId="1"/>
  </si>
  <si>
    <t>lag_form_snack</t>
  </si>
  <si>
    <t>lag_form_snack</t>
    <phoneticPr fontId="1"/>
  </si>
  <si>
    <t>formulation study: snack at 15:00</t>
    <phoneticPr fontId="1"/>
  </si>
  <si>
    <t>solution study: snack at 12:00</t>
    <phoneticPr fontId="1"/>
  </si>
  <si>
    <t>lag_form_meal</t>
  </si>
  <si>
    <t>lag_form_meal</t>
    <phoneticPr fontId="1"/>
  </si>
  <si>
    <t>formulation study: meal at 18:00</t>
    <phoneticPr fontId="1"/>
  </si>
  <si>
    <t>V_water_solution</t>
    <phoneticPr fontId="1"/>
  </si>
  <si>
    <t>lag_sol_dose</t>
    <phoneticPr fontId="1"/>
  </si>
  <si>
    <t>lag_form_dose</t>
    <phoneticPr fontId="1"/>
  </si>
  <si>
    <t>lag_sol_dose</t>
    <phoneticPr fontId="1"/>
  </si>
  <si>
    <t>lag_form_dose</t>
    <phoneticPr fontId="1"/>
  </si>
  <si>
    <t>virtual daily life: water2 at 15:00 (420 min, 1860 min)</t>
    <phoneticPr fontId="1"/>
  </si>
  <si>
    <t>virtual daily life: lunch at 12:00 (240 min, 1680 min)</t>
    <phoneticPr fontId="1"/>
  </si>
  <si>
    <t>virtual daily life: dinner at 19:00 (660 min, 2100 min)</t>
    <phoneticPr fontId="1"/>
  </si>
  <si>
    <t>virtual daily life: water1 at 10:00 (120 min, 1560 min)</t>
    <phoneticPr fontId="1"/>
  </si>
  <si>
    <t>virtual daily life: water3 at 22:00 (840 min)</t>
    <phoneticPr fontId="1"/>
  </si>
  <si>
    <t>virtual daily life: breakfast at 07:00 (1380 min)</t>
    <phoneticPr fontId="1"/>
  </si>
  <si>
    <t>virtual daily life: urination1 at 06:30 (1350 min)</t>
    <phoneticPr fontId="1"/>
  </si>
  <si>
    <t>virtual daily life: urination2 at 13:00 (300 min)</t>
    <phoneticPr fontId="1"/>
  </si>
  <si>
    <t>virtual daily life: urination3 at 17:00 (540 min)</t>
    <phoneticPr fontId="1"/>
  </si>
  <si>
    <t>virtual daily life: urination4 at 20:00 (720 min)</t>
    <phoneticPr fontId="1"/>
  </si>
  <si>
    <t>virtual daily life: urination5 at 23:00 (900 min)</t>
    <phoneticPr fontId="1"/>
  </si>
  <si>
    <t>virtual daily life: defecation at 6:30 (1350 min)</t>
    <phoneticPr fontId="1"/>
  </si>
  <si>
    <t>print parameters</t>
    <phoneticPr fontId="1"/>
  </si>
  <si>
    <t>oral solution dose</t>
    <phoneticPr fontId="1"/>
  </si>
  <si>
    <t>oral formulation dose</t>
    <phoneticPr fontId="1"/>
  </si>
  <si>
    <t>circulating blood flow</t>
    <phoneticPr fontId="1"/>
  </si>
  <si>
    <t>t_meal_1 = t</t>
    <phoneticPr fontId="1"/>
  </si>
  <si>
    <t>delta_W_gr1_1 += W_meal</t>
    <phoneticPr fontId="1"/>
  </si>
  <si>
    <t>delta_V_gf1_1 += V_meal</t>
    <phoneticPr fontId="1"/>
  </si>
  <si>
    <t>p.o. = 1200 mg/125 mL (lialda) =1200*10^6/153.14</t>
    <phoneticPr fontId="1"/>
  </si>
  <si>
    <t>body temperature =37+273</t>
    <phoneticPr fontId="1"/>
  </si>
  <si>
    <t>kg</t>
    <phoneticPr fontId="1"/>
  </si>
  <si>
    <t>X_sumdef_1</t>
    <phoneticPr fontId="1"/>
  </si>
  <si>
    <t>print("dVtotal,1:", np.sum(dydt[2:147]) - np.sum(dydt[4:8]) - dydt[10])</t>
  </si>
  <si>
    <t>print("dVtotal,2:", np.sum(dydt[702:847]) - np.sum(dydt[704:708]) - dydt[710])</t>
  </si>
  <si>
    <t>print("dVtotal,3:", np.sum(dydt[1402:1547]) - np.sum(dydt[1404:1408]) - dydt[1410])</t>
  </si>
  <si>
    <t>print("dVtotal,4:", np.sum(dydt[2102:2247]) - np.sum(dydt[2104:2108]) - dydt[2110])</t>
  </si>
  <si>
    <t>phase_gbd_1 = 0 if t_meal_1+lag_gbd_emptying &lt; t &lt;= t_meal_1+45 else 1 if t_meal_1+45 &lt; t and V_gbd_1 &lt; V_gbd_max else 2</t>
    <phoneticPr fontId="1"/>
  </si>
  <si>
    <t>X_total_1all = X_total_1 + X_total_1m</t>
    <phoneticPr fontId="1"/>
  </si>
  <si>
    <t>C_vein_1 = X_vein_1 / V_vein_1</t>
    <phoneticPr fontId="1"/>
  </si>
  <si>
    <t>p.o. = 100 mg/125 mL (solution) =100*10^6/153.14</t>
    <phoneticPr fontId="1"/>
  </si>
  <si>
    <t>print("dXtotal,2all:", np.sum(dydt[885:1150])+np.sum(dydt[1151:1342]))</t>
  </si>
  <si>
    <t>print("dXtotal,3all:", np.sum(dydt[1585:1850])+np.sum(dydt[1851:2042]))</t>
  </si>
  <si>
    <t>#1 Solution</t>
    <phoneticPr fontId="1"/>
  </si>
  <si>
    <t>delta_W_gr1_1 += W_meal/2</t>
    <phoneticPr fontId="1"/>
  </si>
  <si>
    <t>delta_V_gf1_1 += V_meal/2</t>
    <phoneticPr fontId="1"/>
  </si>
  <si>
    <t>S_tsc</t>
    <phoneticPr fontId="1"/>
  </si>
  <si>
    <t>surface area of each section in dji (radius = 2.5cm, length=20cm) =2*PI()*2.5*20</t>
    <phoneticPr fontId="1"/>
  </si>
  <si>
    <t>surface area of ascending colon (radius = 4cm, length=15cm) =2*PI()*4*15</t>
    <phoneticPr fontId="1"/>
  </si>
  <si>
    <t>surface area of ascending colon (radius = 4cm, length=15cm) =2*PI()*4*15</t>
    <phoneticPr fontId="1"/>
  </si>
  <si>
    <t>k_release_max</t>
    <phoneticPr fontId="1"/>
  </si>
  <si>
    <t>t0_k_release</t>
    <phoneticPr fontId="1"/>
  </si>
  <si>
    <t>g/mol</t>
  </si>
  <si>
    <t>skin 7800 mL + adipose 10000 mL, actual value = 17840.3049</t>
    <phoneticPr fontId="1"/>
  </si>
  <si>
    <t>S_dsc</t>
    <phoneticPr fontId="1"/>
  </si>
  <si>
    <t>surface area of descending colon (radius = 4cm, length=60cm) =2*PI()*4*60</t>
    <phoneticPr fontId="1"/>
  </si>
  <si>
    <t>fd_gt</t>
    <phoneticPr fontId="1"/>
  </si>
  <si>
    <t>-</t>
    <phoneticPr fontId="1"/>
  </si>
  <si>
    <t>fraction diffused of gut transit</t>
    <phoneticPr fontId="1"/>
  </si>
  <si>
    <t>delta_V_gf33_1 += (1-fd_gt)*V_gf32_1 + fd_gt*V_gf31_1</t>
    <phoneticPr fontId="1"/>
  </si>
  <si>
    <t>delta_V_gf2_1 += -(1-fd_gt)*V_gf2_1</t>
    <phoneticPr fontId="1"/>
  </si>
  <si>
    <t>delta_V_gf3_1 += -(1-fd_gt)*V_gf3_1 + (1-2*fd_gt)*V_gf2_1</t>
    <phoneticPr fontId="1"/>
  </si>
  <si>
    <t>delta_W_gr3_1 += -(1-fd_gt)*W_gr3_1 + (1-2*fd_gt)*W_gr2_1</t>
    <phoneticPr fontId="1"/>
  </si>
  <si>
    <t>delta_W_gr2_1 += -(1-fd_gt)*W_gr2_1</t>
    <phoneticPr fontId="1"/>
  </si>
  <si>
    <t>delta_W_gr33_1 += (1-fd_gt)*1/0.7*W_gr32_1 + fd_gt*W_gr31_1</t>
    <phoneticPr fontId="1"/>
  </si>
  <si>
    <t>delta_X_gf2_1 += -(1-fd_gt)*X_gf2_1</t>
    <phoneticPr fontId="1"/>
  </si>
  <si>
    <t>delta_X_gf3_1 += -(1-fd_gt)*X_gf3_1 + (1-2*fd_gt)*X_gf2_1</t>
    <phoneticPr fontId="1"/>
  </si>
  <si>
    <t>delta_X_gf33_1 += (1-fd_gt)*X_gf32_1 + fd_gt*X_gf31_1</t>
    <phoneticPr fontId="1"/>
  </si>
  <si>
    <t>delta_X_gp2_1 += -(1-fd_gt)*X_gp2_1</t>
    <phoneticPr fontId="1"/>
  </si>
  <si>
    <t>delta_X_gp3_1 += -(1-fd_gt)*X_gp3_1 + (1-2*fd_gt)*X_gp2_1</t>
    <phoneticPr fontId="1"/>
  </si>
  <si>
    <t>delta_X_gp33_1 += (1-fd_gt)*X_gp32_1 + fd_gt*X_gp31_1</t>
    <phoneticPr fontId="1"/>
  </si>
  <si>
    <t>surface area of transverse colon (radius = 4cm, length=50cm) =2*PI()*4*25</t>
    <phoneticPr fontId="1"/>
  </si>
  <si>
    <t>V_gb37_1</t>
    <phoneticPr fontId="1"/>
  </si>
  <si>
    <t>V_gf37_1</t>
    <phoneticPr fontId="1"/>
  </si>
  <si>
    <t>W_gr37_1</t>
    <phoneticPr fontId="1"/>
  </si>
  <si>
    <t>X_gb37_1</t>
    <phoneticPr fontId="1"/>
  </si>
  <si>
    <t>X_gf37_1</t>
    <phoneticPr fontId="1"/>
  </si>
  <si>
    <t>X_gc37_1</t>
    <phoneticPr fontId="1"/>
  </si>
  <si>
    <t>X_gp37_1</t>
    <phoneticPr fontId="1"/>
  </si>
  <si>
    <t>X_gs37_1</t>
    <phoneticPr fontId="1"/>
  </si>
  <si>
    <t>X_gb37_1m</t>
    <phoneticPr fontId="1"/>
  </si>
  <si>
    <t>X_gf37_1m</t>
    <phoneticPr fontId="1"/>
  </si>
  <si>
    <t>X_gc37_1m</t>
    <phoneticPr fontId="1"/>
  </si>
  <si>
    <t>tau_gt_asc</t>
    <phoneticPr fontId="1"/>
  </si>
  <si>
    <t>gut transit in ascending colon</t>
    <phoneticPr fontId="1"/>
  </si>
  <si>
    <t>gut transit in transverse colon</t>
    <phoneticPr fontId="1"/>
  </si>
  <si>
    <t>tau_gt_tsc</t>
    <phoneticPr fontId="1"/>
  </si>
  <si>
    <t>tau_gt_tsc</t>
    <phoneticPr fontId="1"/>
  </si>
  <si>
    <t>tau_gt_asc</t>
    <phoneticPr fontId="1"/>
  </si>
  <si>
    <t>interval of gut transit in transverse colon</t>
    <phoneticPr fontId="1"/>
  </si>
  <si>
    <t>interval of gut transit in ascending colon</t>
    <phoneticPr fontId="1"/>
  </si>
  <si>
    <t>delta_y[114:143] += -(1-fd_gt)*y[114:143] + (1-2*fd_gt)*y[113:142] + fd_gt*y[112:141]</t>
    <phoneticPr fontId="1"/>
  </si>
  <si>
    <t>delta_y[152:181] += -(1-fd_gt)*y[152:181] + (1-2*fd_gt)*y[151:180] + fd_gt*y[150:179] + W_gr_epi</t>
    <phoneticPr fontId="1"/>
  </si>
  <si>
    <t>delta_V_gf34_1 += V_gf33_1</t>
    <phoneticPr fontId="1"/>
  </si>
  <si>
    <t>delta_W_gr34_1 += W_gr33_1</t>
    <phoneticPr fontId="1"/>
  </si>
  <si>
    <t>delta_V_gf34_1 += -V_gf34_1</t>
    <phoneticPr fontId="1"/>
  </si>
  <si>
    <t>delta_V_gf35_1 += -V_gf35_1 + V_gf34_1</t>
    <phoneticPr fontId="1"/>
  </si>
  <si>
    <t>delta_W_gr34_1 += -W_gr34_1</t>
    <phoneticPr fontId="1"/>
  </si>
  <si>
    <t>delta_W_gr35_1 += -W_gr35_1 + W_gr34_1</t>
    <phoneticPr fontId="1"/>
  </si>
  <si>
    <t>delta_V_gb35_1 += -V_gb35_1 + V_gb_ma_1*(L_tsc/L_gtotal)</t>
  </si>
  <si>
    <t>delta_V_gb36_1 += -V_gb36_1 + V_gb_ma_1*(L_dsc/L_gtotal)</t>
  </si>
  <si>
    <t>delta_V_gb37_1 += -V_gb37_1 + V_gb_ma_1*(L_rec/L_gtotal)</t>
  </si>
  <si>
    <t>delta_V_vein_1 += V_gb37_1</t>
    <phoneticPr fontId="1"/>
  </si>
  <si>
    <t>delta_V_pv_1 += np.sum(y[74:110]) + V_spleenb</t>
    <phoneticPr fontId="1"/>
  </si>
  <si>
    <t>delta_X_gf34_1 += X_gf33_1</t>
    <phoneticPr fontId="1"/>
  </si>
  <si>
    <t>delta_X_gf34_1 += -X_gf34_1</t>
    <phoneticPr fontId="1"/>
  </si>
  <si>
    <t>delta_X_gf35_1 += -X_gf35_1 + X_gf34_1</t>
    <phoneticPr fontId="1"/>
  </si>
  <si>
    <t>delta_X_gf36_1 += X_gf35_1</t>
    <phoneticPr fontId="1"/>
  </si>
  <si>
    <t>delta_y[300:329] += -(1-fd_gt)*y[300:329] + (1-2*fd_gt)*y[299:328] + fd_gt*y[298:327]</t>
    <phoneticPr fontId="1"/>
  </si>
  <si>
    <t>delta_y[260:292] += -y[260:292] + X_gb_ma_1*(L_dji/L_gtotal)</t>
    <phoneticPr fontId="1"/>
  </si>
  <si>
    <t>delta_X_gb35_1 += -X_gb35_1 + X_gb_ma_1*(L_tsc/L_gtotal)</t>
  </si>
  <si>
    <t>delta_X_gb36_1 += -X_gb36_1 + X_gb_ma_1*(L_dsc/L_gtotal)</t>
  </si>
  <si>
    <t>delta_X_gb37_1 += -X_gb37_1 + X_gb_ma_1*(L_rec/L_gtotal)</t>
  </si>
  <si>
    <t>delta_X_vein_1 += X_gb37_1</t>
    <phoneticPr fontId="1"/>
  </si>
  <si>
    <t>delta_X_pv_1 += np.sum(y[260:296]) + V_spleenb/V_artery_1*X_artery_1</t>
    <phoneticPr fontId="1"/>
  </si>
  <si>
    <t>delta_y[218:257] += -y[218:257] + y[217:256]</t>
    <phoneticPr fontId="1"/>
  </si>
  <si>
    <t>delta_X_gp34_1 += X_gp33_1</t>
    <phoneticPr fontId="1"/>
  </si>
  <si>
    <t>delta_X_gp34_1 += -X_gp34_1</t>
    <phoneticPr fontId="1"/>
  </si>
  <si>
    <t>delta_X_gp35_1 += -X_gp35_1 + X_gp34_1</t>
    <phoneticPr fontId="1"/>
  </si>
  <si>
    <t>delta_X_gp36_1 += X_gp35_1</t>
    <phoneticPr fontId="1"/>
  </si>
  <si>
    <t>delta_y[385:414] += -(1-fd_gt)*y[385:414] + (1-2*fd_gt)*y[384:413] + fd_gt*y[383:412]</t>
    <phoneticPr fontId="1"/>
  </si>
  <si>
    <t>delta_X_gs34_1 += X_gs33_1</t>
    <phoneticPr fontId="1"/>
  </si>
  <si>
    <t>delta_X_gs34_1 += -X_gs34_1</t>
    <phoneticPr fontId="1"/>
  </si>
  <si>
    <t>delta_X_gs35_1 += -X_gs35_1 + X_gs34_1</t>
    <phoneticPr fontId="1"/>
  </si>
  <si>
    <t>delta_X_gs36_1 += X_gs35_1</t>
    <phoneticPr fontId="1"/>
  </si>
  <si>
    <t>delta_X_gs36_1 += -X_gs36_1</t>
    <phoneticPr fontId="1"/>
  </si>
  <si>
    <t>delta_X_gs37_1 += X_gs36_1</t>
    <phoneticPr fontId="1"/>
  </si>
  <si>
    <t>delta_X_gs37_1 += -X_gs37_1</t>
    <phoneticPr fontId="1"/>
  </si>
  <si>
    <t>delta_X_gs_def_1 += X_gs37_1</t>
    <phoneticPr fontId="1"/>
  </si>
  <si>
    <t>delta_y[423:452] += -y[423:452] + y[422:451]</t>
    <phoneticPr fontId="1"/>
  </si>
  <si>
    <t>print("dXtotal,1:", np.sum(dydt[188:458]))</t>
  </si>
  <si>
    <t>print("dXtotal,1m:", np.sum(dydt[459:653]))</t>
  </si>
  <si>
    <t>print("dXtotal,1all:", np.sum(dydt[188:458])+np.sum(dydt[459:653]))</t>
  </si>
  <si>
    <t>d[14]</t>
  </si>
  <si>
    <t>X_sumuri_1m = X_ubd_1m + X_urinated_1m</t>
    <phoneticPr fontId="1"/>
  </si>
  <si>
    <t>X_sumuri_1 = X_ubd_1 + X_urinated_1</t>
    <phoneticPr fontId="1"/>
  </si>
  <si>
    <t>water intake in meal =(2197.4-200*3)/3</t>
    <phoneticPr fontId="1"/>
  </si>
  <si>
    <t>V_total_1 = np.sum(y[2:149]) - V_gbd_empty_1 - V_gbd_refill_1 + V_insensible_1</t>
    <phoneticPr fontId="1"/>
  </si>
  <si>
    <t>V_ubd_threshold</t>
    <phoneticPr fontId="1"/>
  </si>
  <si>
    <t>threshold volume for urination</t>
    <phoneticPr fontId="1"/>
  </si>
  <si>
    <t>delta_V_ubd_1 += -(V_ubd_1 - V_ubd_rem) if V_ubd_1 &gt; V_ubd_threshold else 0</t>
  </si>
  <si>
    <t>delta_V_ubd_1 += -(V_ubd_1 - V_ubd_rem) if V_ubd_1 &gt; V_ubd_threshold else 0</t>
    <phoneticPr fontId="1"/>
  </si>
  <si>
    <t>delta_V_urinated_1 += V_ubd_1 - V_ubd_rem if V_ubd_1 &gt; V_ubd_threshold else 0</t>
  </si>
  <si>
    <t>delta_V_urinated_1 += V_ubd_1 - V_ubd_rem if V_ubd_1 &gt; V_ubd_threshold else 0</t>
    <phoneticPr fontId="1"/>
  </si>
  <si>
    <t>delta_V_urinated_1 += V_ubd_1 - V_ubd_rem if V_ubd_1 &gt; V_ubd_threshold else 0</t>
    <phoneticPr fontId="1"/>
  </si>
  <si>
    <t>delta_X_ubd_1 += -(V_ubd_1 - V_ubd_rem)/V_ubd_1*X_ubd_1 if V_ubd_1 &gt; V_ubd_threshold else 0</t>
  </si>
  <si>
    <t>delta_X_ubd_1 += -(V_ubd_1 - V_ubd_rem)/V_ubd_1*X_ubd_1 if V_ubd_1 &gt; V_ubd_threshold else 0</t>
    <phoneticPr fontId="1"/>
  </si>
  <si>
    <t>delta_X_urinated_1 += (V_ubd_1 - V_ubd_rem)/V_ubd_1*X_ubd_1 if V_ubd_1 &gt; V_ubd_threshold else 0</t>
  </si>
  <si>
    <t>delta_X_urinated_1 += (V_ubd_1 - V_ubd_rem)/V_ubd_1*X_ubd_1 if V_ubd_1 &gt; V_ubd_threshold else 0</t>
    <phoneticPr fontId="1"/>
  </si>
  <si>
    <t>V_water_form</t>
    <phoneticPr fontId="1"/>
  </si>
  <si>
    <t>delta_X_gs3_1 += -X_gs3_1 + X_gs2_1</t>
    <phoneticPr fontId="1"/>
  </si>
  <si>
    <t>d[16]</t>
  </si>
  <si>
    <t>d[17]</t>
  </si>
  <si>
    <t>print("dXtotal,4all:", np.sum(dydt[2285:2550])+np.sum(dydt[2551:2742]))</t>
  </si>
  <si>
    <t>print("dXtotal,4m:", np.sum(dydt[2551:2742]))</t>
  </si>
  <si>
    <t>print("dXtotal,3m:", np.sum(dydt[1851:2042]))</t>
  </si>
  <si>
    <t>print("dXtotal,2m:", np.sum(dydt[1151:1342]))</t>
  </si>
  <si>
    <t>print("dXtotal,4:", np.sum(dydt[2285:2550]))</t>
  </si>
  <si>
    <t>print("dXtotal,3:", np.sum(dydt[1585:1850]))</t>
  </si>
  <si>
    <t>print("dXtotal,2:", np.sum(dydt[885:1150]))</t>
  </si>
  <si>
    <t>delta_X_gf1_1 += X_po_solution</t>
    <phoneticPr fontId="1"/>
  </si>
  <si>
    <t>delta_V_gf1_1 += V_water_solution</t>
    <phoneticPr fontId="1"/>
  </si>
  <si>
    <t>d[0]</t>
    <phoneticPr fontId="1"/>
  </si>
  <si>
    <t>d[1]</t>
    <phoneticPr fontId="1"/>
  </si>
  <si>
    <t>d[2]</t>
    <phoneticPr fontId="1"/>
  </si>
  <si>
    <t>d[18]</t>
  </si>
  <si>
    <t>d[19]</t>
  </si>
  <si>
    <t>d[20]</t>
  </si>
  <si>
    <t>d[21]</t>
  </si>
  <si>
    <t>d[22]</t>
  </si>
  <si>
    <t>print("oral administration of solution: ", X_po_solution)</t>
    <phoneticPr fontId="1"/>
  </si>
  <si>
    <t>PSru_eff_msz = PSrb_inf_msz</t>
  </si>
  <si>
    <t>PSru_eff_met = PSrb_inf_met</t>
  </si>
  <si>
    <t>d[6]</t>
  </si>
  <si>
    <t>d[7]</t>
  </si>
  <si>
    <t>d[8]</t>
  </si>
  <si>
    <t>d[9]</t>
  </si>
  <si>
    <t>d[10]</t>
  </si>
  <si>
    <t>d[11]</t>
  </si>
  <si>
    <t>d[12]</t>
  </si>
  <si>
    <t>d[13]</t>
  </si>
  <si>
    <t>d[15]</t>
  </si>
  <si>
    <t>ODE</t>
  </si>
  <si>
    <t>dydt[2] = Iw_gbd_abs - Iw_if*(V_vein_1/V_vein_base - 1)</t>
  </si>
  <si>
    <t>dydt[4:8] = -Iw_exhale/4</t>
  </si>
  <si>
    <t>dydt[10] = -Iw_skin</t>
  </si>
  <si>
    <t>dydt[11] = Iw_pv*(V_pv_1/V_pv_base - 1) + Iw_if*(V_vein_1/V_vein_base - 1)</t>
  </si>
  <si>
    <t>dydt[12] = -Iw_pv*(V_pv_1/V_pv_base - 1)</t>
  </si>
  <si>
    <t>dydt[14:19] = -Iw_hbile/5</t>
  </si>
  <si>
    <t>dydt[20] = Iw_hbile</t>
  </si>
  <si>
    <t>dydt[21] = -Iw_gbd_abs</t>
  </si>
  <si>
    <t>dydt[26] = kw_r_px*V_ru1_1</t>
  </si>
  <si>
    <t>dydt[27] = np.sum(kw_r_hd*y[33:38])</t>
  </si>
  <si>
    <t>dydt[28] = np.sum(kw_r_ha*y[38:45])</t>
  </si>
  <si>
    <t>dydt[29] = np.sum(kw_r_ds*y[45:49])</t>
  </si>
  <si>
    <t>dydt[30] = np.sum(kw_r_cd*(V_if_base/V_if_1)**2.5*y[49:71])</t>
  </si>
  <si>
    <t>dydt[32] = -kw_r_px*V_ru1_1</t>
  </si>
  <si>
    <t>dydt[33:38] = -kw_r_hd*y[33:38]</t>
  </si>
  <si>
    <t>dydt[38:45] = -kw_r_ha*y[38:45]</t>
  </si>
  <si>
    <t>dydt[45:49] = -kw_r_ds*y[45:49]</t>
  </si>
  <si>
    <t>dydt[49:71] = -kw_r_cd*(V_if_base/V_if_1)**2.5*y[49:71]</t>
  </si>
  <si>
    <t>dydt[74] = -Iw_stm</t>
  </si>
  <si>
    <t>dydt[106] = Iw_large * (V_gf33_1/(V_gf33_1+W_gr33_1)/0.75 - 1) if W_gr33_1 &gt; 0 else 0</t>
  </si>
  <si>
    <t>dydt[107] = Iw_large * (V_gf34_1/(V_gf34_1+W_gr34_1)/0.75 - 1) if W_gr34_1 &gt; 0 else 0</t>
  </si>
  <si>
    <t>dydt[108] = Iw_large * (V_gf35_1/(V_gf35_1+W_gr35_1)/0.75 - 1) if W_gr35_1 &gt; 0 else 0</t>
  </si>
  <si>
    <t>dydt[109] = Iw_large * (V_gf36_1/(V_gf36_1+W_gr36_1)/0.75 - 1) if W_gr36_1 &gt; 0 else 0</t>
  </si>
  <si>
    <t>dydt[110] = Iw_large * (V_gf37_1/(V_gf37_1+W_gr37_1)/0.75 - 1) if W_gr37_1 &gt; 0 else 0</t>
  </si>
  <si>
    <t>dydt[111] = Iw_stm</t>
  </si>
  <si>
    <t>dydt[143] = -Iw_large * (V_gf33_1/(V_gf33_1+W_gr33_1)/0.75 - 1) if W_gr33_1 &gt; 0 else 0</t>
  </si>
  <si>
    <t>dydt[144] = -Iw_large * (V_gf34_1/(V_gf34_1+W_gr34_1)/0.75 - 1) if W_gr34_1 &gt; 0 else 0</t>
  </si>
  <si>
    <t>dydt[145] = -Iw_large * (V_gf35_1/(V_gf35_1+W_gr35_1)/0.75 - 1) if W_gr35_1 &gt; 0 else 0</t>
  </si>
  <si>
    <t>dydt[146] = -Iw_large * (V_gf36_1/(V_gf36_1+W_gr36_1)/0.75 - 1) if W_gr36_1 &gt; 0 else 0</t>
  </si>
  <si>
    <t>dydt[147] = -Iw_large * (V_gf37_1/(V_gf37_1+W_gr37_1)/0.75 - 1) if W_gr37_1 &gt; 0 else 0</t>
  </si>
  <si>
    <t>dydt[200:205] = -fu_b_msz*PSh_sin_inf_msz/5*y[200:205]/(y[14:19]+V_hi/5) + fu_h_msz*PSh_sin_eff_msz/5*y[335:340]/(V_hc/5)</t>
  </si>
  <si>
    <t>dydt[206] = np.sum(fu_h_msz*PSh_bile_eff_msz/5*y[335:340]/(V_hc/5))</t>
  </si>
  <si>
    <t>dydt[212] = -fu_b_msz*PSrb_inf_msz/5*X_rb1_1/V_rb1_1 + fu_r_msz*PSrb_eff_msz/5*X_rc1_1/V_rc1</t>
  </si>
  <si>
    <t>dydt[213] = -fu_b_msz*PSrb_inf_msz/5*X_rb2_1/V_rb2_1 + fu_r_msz*PSrb_eff_msz/5*X_rc2_1/V_rc2</t>
  </si>
  <si>
    <t>dydt[214] = -fu_b_msz*PSrb_inf_msz/5*X_rb3_1/V_rb3_1 + fu_r_msz*PSrb_eff_msz/5*X_rc3_1/V_rc3</t>
  </si>
  <si>
    <t>dydt[215] = -fu_b_msz*PSrb_inf_msz/5*X_rb4_1/V_rb4_1 + fu_r_msz*PSrb_eff_msz/5*X_rc4_1/V_rc4</t>
  </si>
  <si>
    <t>dydt[216] = -fu_b_msz*PSrb_inf_msz/5*X_rb5_1/V_rb5_1 + fu_r_msz*PSrb_eff_msz/5*X_rc5_1/V_rc5</t>
  </si>
  <si>
    <t>dydt[218] = -PSru_inf_msz/5*X_ru1_1/V_ru1_1 + fu_r_msz*PSru_eff_msz/5*X_rc1_1/V_rc1</t>
  </si>
  <si>
    <t>dydt[219:224] = (-PSru_inf_msz/5*y[219:224]/y[33:38] + fu_r_msz*PSru_eff_msz/5*X_rc2_1/V_rc2)*y[33:38]/np.sum(y[33:38])</t>
  </si>
  <si>
    <t>dydt[224:231] = (-PSru_inf_msz/5*y[224:231]/y[38:45] + fu_r_msz*PSru_eff_msz/5*X_rc3_1/V_rc3)*y[38:45]/np.sum(y[38:45])</t>
  </si>
  <si>
    <t>dydt[231:235] = (-PSru_inf_msz/5*y[231:235]/y[45:49] + fu_r_msz*PSru_eff_msz/5*X_rc4_1/V_rc4)*y[45:49]/np.sum(y[45:49])</t>
  </si>
  <si>
    <t>dydt[235:257] = (-PSru_inf_msz/5*y[235:257]/y[49:71] + fu_r_msz*PSru_eff_msz/5*X_rc5_1/V_rc5)*y[49:71]/np.sum(y[49:71])</t>
  </si>
  <si>
    <t>dydt[261:292] = fu_e_msz*Pgb_eff_msz*S_dji*y[346:377]/(L_dji/L_gtotal*V_gc) - fu_b_msz*Pgb_inf_msz*S_dji*y[261:292]/y[75:106]</t>
  </si>
  <si>
    <t>dydt[292] = fu_e_msz*Pgb_eff_msz*S_asc*X_gc33_1/(L_asc/L_gtotal*V_gc) - fu_b_msz*Pgb_inf_msz*S_asc*X_gb33_1/V_gb33_1</t>
  </si>
  <si>
    <t>dydt[293] = fu_e_msz*Pgb_eff_msz*S_tsc*X_gc34_1/(L_tsc/L_gtotal*V_gc) - fu_b_msz*Pgb_inf_msz*S_tsc*X_gb34_1/V_gb34_1</t>
  </si>
  <si>
    <t>dydt[294] = fu_e_msz*Pgb_eff_msz*S_tsc*X_gc35_1/(L_tsc/L_gtotal*V_gc) - fu_b_msz*Pgb_inf_msz*S_tsc*X_gb35_1/V_gb35_1</t>
  </si>
  <si>
    <t>dydt[298:329] = fu_e_msz*Pgf_eff_msz*S_dji*y[346:377]/(L_dji/L_gtotal*V_gc) - y[112:143]/(y[112:143]+y[150:181])*Pgf_inf_msz*S_dji*y[298:329]/y[112:143]</t>
  </si>
  <si>
    <t>dydt[335:340] = fu_b_msz*PSh_sin_inf_msz/5*y[200:205]/(y[14:19]+V_hi/5) - fu_h_msz*PSh_sin_eff_msz/5*y[335:340]/(V_hc/5) - fu_h_msz*PSh_bile_eff_msz/5*y[335:340]/(V_hc/5) - fu_h_msz*CLh_met_msz/5*y[335:340]/(V_hc/5)</t>
  </si>
  <si>
    <t>dydt[340] = fu_b_msz*PSrb_inf_msz/5*X_rb1_1/V_rb1_1 - fu_r_msz*PSrb_eff_msz/5*X_rc1_1/V_rc1 + PSru_inf_msz/5*X_ru1_1/V_ru1_1 - fu_r_msz*PSru_eff_msz/5*X_rc1_1/V_rc1</t>
  </si>
  <si>
    <t>dydt[341] = fu_b_msz*PSrb_inf_msz/5*X_rb2_1/V_rb2_1 - fu_r_msz*PSrb_eff_msz/5*X_rc2_1/V_rc2 + np.sum(PSru_inf_msz/5*y[33:38]/np.sum(y[33:38])*y[219:224]/y[33:38]) - fu_r_msz*PSru_eff_msz/5*X_rc2_1/V_rc2</t>
  </si>
  <si>
    <t>dydt[342] = fu_b_msz*PSrb_inf_msz/5*X_rb3_1/V_rb3_1 - fu_r_msz*PSrb_eff_msz/5*X_rc3_1/V_rc3 + np.sum(PSru_inf_msz/5*y[38:45]/np.sum(y[38:45])*y[224:231]/y[38:45]) - fu_r_msz*PSru_eff_msz/5*X_rc3_1/V_rc3</t>
  </si>
  <si>
    <t>dydt[343] = fu_b_msz*PSrb_inf_msz/5*X_rb4_1/V_rb4_1 - fu_r_msz*PSrb_eff_msz/5*X_rc4_1/V_rc4 + np.sum(PSru_inf_msz/5*y[45:49]/np.sum(y[45:49])*y[231:235]/y[45:49]) - fu_r_msz*PSru_eff_msz/5*X_rc4_1/V_rc4</t>
  </si>
  <si>
    <t>dydt[344] = fu_b_msz*PSrb_inf_msz/5*X_rb5_1/V_rb5_1 - fu_r_msz*PSrb_eff_msz/5*X_rc5_1/V_rc5 + np.sum(PSru_inf_msz/5*y[49:71]/np.sum(y[49:71])*y[235:257]/y[49:71]) - fu_r_msz*PSru_eff_msz/5*X_rc5_1/V_rc5</t>
  </si>
  <si>
    <t>dydt[346:377] = -fu_e_msz*Pgb_eff_msz*S_dji*y[346:377]/(L_dji/L_gtotal*V_gc) + fu_b_msz*Pgb_inf_msz*S_dji*y[261:292]/y[75:106] - fu_e_msz*Pgf_eff_msz*S_dji*y[346:377]/(L_dji/L_gtotal*V_gc) + y[112:143]/(y[112:143]+y[150:181])*Pgf_inf_msz*S_dji*y[298:329]/y[112:143] - fu_e_msz*CLg_met_msz*y[346:377]/V_gc</t>
  </si>
  <si>
    <t>dydt[377] = -fu_e_msz*Pgb_eff_msz*S_asc*X_gc33_1/(L_asc/L_gtotal*V_gc) + fu_b_msz*Pgb_inf_msz*S_asc*X_gb33_1/V_gb33_1 - fu_e_msz*Pgf_eff_msz*S_asc*X_gc33_1/(L_asc/L_gtotal*V_gc) + V_gf33_1/(V_gf33_1+W_gr33_1)*Pgf_inf_msz*S_asc*X_gf33_1/V_gf33_1 - fu_e_msz*CLg_met_msz*X_gc33_1/V_gc</t>
  </si>
  <si>
    <t>dydt[471:476] = -fu_b_met*PSh_sin_inf_met/5*y[471:476]/(y[14:19]+V_hi/5) + fu_h_met*PSh_sin_eff_met/5*y[606:611]/(V_hc/5)</t>
  </si>
  <si>
    <t>dydt[477] = np.sum(fu_h_met*PSh_bile_eff_met/5*y[606:611]/(V_hc/5))</t>
  </si>
  <si>
    <t>dydt[483] = -fu_b_met*PSrb_inf_met/5*X_rb1_1m/V_rb1_1 + fu_r_met*PSrb_eff_met/5*X_rc1_1m/V_rc1</t>
  </si>
  <si>
    <t>dydt[484] = -fu_b_met*PSrb_inf_met/5*X_rb2_1m/V_rb2_1 + fu_r_met*PSrb_eff_met/5*X_rc2_1m/V_rc2</t>
  </si>
  <si>
    <t>dydt[485] = -fu_b_met*PSrb_inf_met/5*X_rb3_1m/V_rb3_1 + fu_r_met*PSrb_eff_met/5*X_rc3_1m/V_rc3</t>
  </si>
  <si>
    <t>dydt[486] = -fu_b_met*PSrb_inf_met/5*X_rb4_1m/V_rb4_1 + fu_r_met*PSrb_eff_met/5*X_rc4_1m/V_rc4</t>
  </si>
  <si>
    <t>dydt[487] = -fu_b_met*PSrb_inf_met/5*X_rb5_1m/V_rb5_1 + fu_r_met*PSrb_eff_met/5*X_rc5_1m/V_rc5</t>
  </si>
  <si>
    <t>dydt[489] = -PSru_inf_met/5*X_ru1_1m/V_ru1_1 + fu_r_met*PSru_eff_met/5*X_rc1_1m/V_rc1</t>
  </si>
  <si>
    <t>dydt[490:495] = (-PSru_inf_met/5*y[490:495]/y[33:38] + fu_r_met*PSru_eff_met/5*X_rc2_1m/V_rc2)*y[33:38]/np.sum(y[33:38])</t>
  </si>
  <si>
    <t>dydt[495:502] = (-PSru_inf_met/5*y[495:502]/y[38:45] + fu_r_met*PSru_eff_met/5*X_rc3_1m/V_rc3)*y[38:45]/np.sum(y[38:45])</t>
  </si>
  <si>
    <t>dydt[502:506] = (-PSru_inf_met/5*y[502:506]/y[45:49] + fu_r_met*PSru_eff_met/5*X_rc4_1m/V_rc4)*y[45:49]/np.sum(y[45:49])</t>
  </si>
  <si>
    <t>dydt[506:528] = (-PSru_inf_met/5*y[506:528]/y[49:71] + fu_r_met*PSru_eff_met/5*X_rc5_1m/V_rc5)*y[49:71]/np.sum(y[49:71])</t>
  </si>
  <si>
    <t>dydt[532:563] = fu_e_met*Pgb_eff_met*S_dji*y[617:648]/(L_dji/L_gtotal*V_gc) - fu_b_met*Pgb_inf_met*S_dji*y[532:563]/y[75:106]</t>
  </si>
  <si>
    <t>dydt[563] = fu_e_met*Pgb_eff_met*S_asc*X_gc33_1m/(L_asc/L_gtotal*V_gc) - fu_b_met*Pgb_inf_met*S_asc*X_gb33_1m/V_gb33_1</t>
  </si>
  <si>
    <t>dydt[564] = fu_e_met*Pgb_eff_met*S_tsc*X_gc34_1m/(L_tsc/L_gtotal*V_gc) - fu_b_met*Pgb_inf_met*S_tsc*X_gb34_1m/V_gb34_1</t>
  </si>
  <si>
    <t>dydt[565] = fu_e_met*Pgb_eff_met*S_tsc*X_gc35_1m/(L_tsc/L_gtotal*V_gc) - fu_b_met*Pgb_inf_met*S_tsc*X_gb35_1m/V_gb35_1</t>
  </si>
  <si>
    <t>dydt[569:600] = fu_e_met*Pgf_eff_met*S_dji*y[617:648]/(L_dji/L_gtotal*V_gc) - y[112:143]/(y[112:143]+y[150:181])*Pgf_inf_met*S_dji*y[569:600]/y[112:143]</t>
  </si>
  <si>
    <t>dydt[606:611] = fu_b_met*PSh_sin_inf_met/5*y[471:476]/(y[14:19]+V_hi/5) - fu_h_met*PSh_sin_eff_met/5*y[606:611]/(V_hc/5) - fu_h_met*PSh_bile_eff_met/5*y[606:611]/(V_hc/5) + fu_h_msz*CLh_met_msz/5*y[335:340]/(V_hc/5)</t>
  </si>
  <si>
    <t>dydt[611] = fu_b_met*PSrb_inf_met/5*X_rb1_1m/V_rb1_1 - fu_r_met*PSrb_eff_met/5*X_rc1_1m/V_rc1 + PSru_inf_met/5*X_ru1_1m/V_ru1_1 - fu_r_met*PSru_eff_met/5*X_rc1_1m/V_rc1</t>
  </si>
  <si>
    <t>dydt[612] = fu_b_met*PSrb_inf_met/5*X_rb2_1m/V_rb2_1 - fu_r_met*PSrb_eff_met/5*X_rc2_1m/V_rc2 + np.sum(PSru_inf_met/5*y[33:38]/np.sum(y[33:38])*y[490:495]/y[33:38]) - fu_r_met*PSru_eff_met/5*X_rc2_1m/V_rc2</t>
  </si>
  <si>
    <t>dydt[613] = fu_b_met*PSrb_inf_met/5*X_rb3_1m/V_rb3_1 - fu_r_met*PSrb_eff_met/5*X_rc3_1m/V_rc3 + np.sum(PSru_inf_met/5*y[38:45]/np.sum(y[38:45])*y[495:502]/y[38:45]) - fu_r_met*PSru_eff_met/5*X_rc3_1m/V_rc3</t>
  </si>
  <si>
    <t>dydt[614] = fu_b_met*PSrb_inf_met/5*X_rb4_1m/V_rb4_1 - fu_r_met*PSrb_eff_met/5*X_rc4_1m/V_rc4 + np.sum(PSru_inf_met/5*y[45:49]/np.sum(y[45:49])*y[502:506]/y[45:49]) - fu_r_met*PSru_eff_met/5*X_rc4_1m/V_rc4</t>
  </si>
  <si>
    <t>dydt[615] = fu_b_met*PSrb_inf_met/5*X_rb5_1m/V_rb5_1 - fu_r_met*PSrb_eff_met/5*X_rc5_1m/V_rc5 + np.sum(PSru_inf_met/5*y[49:71]/np.sum(y[49:71])*y[506:528]/y[49:71]) - fu_r_met*PSru_eff_met/5*X_rc5_1m/V_rc5</t>
  </si>
  <si>
    <t>dydt[617:648] = -fu_e_met*Pgb_eff_met*S_dji*y[617:648]/(L_dji/L_gtotal*V_gc) + fu_b_met*Pgb_inf_met*S_dji*y[532:563]/y[75:106] - fu_e_met*Pgf_eff_met*S_dji*y[617:648]/(L_dji/L_gtotal*V_gc) + y[112:143]/(y[112:143]+y[150:181])*Pgf_inf_met*S_dji*y[569:600]/y[112:143] + fu_e_msz*CLg_met_msz*y[346:377]/V_gc</t>
  </si>
  <si>
    <t>dydt[648] = -fu_e_met*Pgb_eff_met*S_asc*X_gc33_1m/(L_asc/L_gtotal*V_gc) + fu_b_met*Pgb_inf_met*S_asc*X_gb33_1m/V_gb33_1 - fu_e_met*Pgf_eff_met*S_asc*X_gc33_1m/(L_asc/L_gtotal*V_gc) + V_gf33_1/(V_gf33_1+W_gr33_1)*Pgf_inf_met*S_asc*X_gf33_1m/V_gf33_1 + fu_e_msz*CLg_met_msz*X_gc33_1/V_gc</t>
  </si>
  <si>
    <t>delta_X_vein_1m += -V_cb_in/V_vein_1*X_vein_1m + (V_other_1 - V_other_base)*X_other_1m/V_other_1/Kp_met</t>
    <phoneticPr fontId="1"/>
  </si>
  <si>
    <t>delta_X_rheart_1m += -X_rheart_1m + V_cb_in/V_vein_1*X_vein_1m</t>
    <phoneticPr fontId="1"/>
  </si>
  <si>
    <t>delta_X_pb1_1m += -X_pb1_1m + X_rheart_1m</t>
    <phoneticPr fontId="1"/>
  </si>
  <si>
    <t>delta_X_pb2_1m += -X_pb2_1m + X_pb1_1m</t>
    <phoneticPr fontId="1"/>
  </si>
  <si>
    <t>delta_X_pb3_1m += -X_pb3_1m + X_pb2_1m</t>
    <phoneticPr fontId="1"/>
  </si>
  <si>
    <t>delta_X_pb4_1m += -X_pb4_1m + X_pb3_1m</t>
    <phoneticPr fontId="1"/>
  </si>
  <si>
    <t>delta_X_lheart_1m += -X_lheart_1m + X_pb4_1m</t>
    <phoneticPr fontId="1"/>
  </si>
  <si>
    <t>delta_X_artery_1m += -V_other_in/V_artery_1*X_artery_1m + X_lheart_1m</t>
    <phoneticPr fontId="1"/>
  </si>
  <si>
    <t>delta_X_other_1m += -(V_other_1 - V_other_base)*X_other_1m/V_other_1/Kp_met + V_other_in/V_artery_1*X_artery_1m</t>
    <phoneticPr fontId="1"/>
  </si>
  <si>
    <t>delta_X_pv_1m += -V_pv_out/V_pv_1*X_pv_1m</t>
  </si>
  <si>
    <t>delta_X_fhb1_1m += -V_fhb1_1*(1 - fd_hb)/(V_fhb1_1+V_hi/5)*X_fhb1_1m + X_hb_inlet_1m</t>
  </si>
  <si>
    <t>delta_X_fhb2_1m += -V_fhb2_1*(1 - fd_hb)/(V_fhb2_1+V_hi/5)*X_fhb2_1m + V_fhb1_1*(1 - 2*fd_hb)/(V_fhb1_1+V_hi/5)*X_fhb1_1m</t>
  </si>
  <si>
    <t>delta_X_fhb3_1m += -V_fhb3_1*(1 - fd_hb)/(V_fhb3_1+V_hi/5)*X_fhb3_1m + V_fhb2_1*(1 - 2*fd_hb)/(V_fhb2_1+V_hi/5)*X_fhb2_1m + V_fhb1_1*fd_hb/(V_fhb1_1+V_hi/5)*X_fhb1_1m</t>
  </si>
  <si>
    <t>delta_X_fhb4_1m += -V_fhb4_1*(1 - fd_hb)/(V_fhb4_1+V_hi/5)*X_fhb4_1m + V_fhb3_1*(1 - 2*fd_hb)/(V_fhb3_1+V_hi/5)*X_fhb3_1m + V_fhb2_1*fd_hb/(V_fhb2_1+V_hi/5)*X_fhb2_1m</t>
  </si>
  <si>
    <t>delta_X_fhb5_1m += -V_fhb5_1*(1 - fd_hb)/(V_fhb5_1+V_hi/5)*X_fhb5_1m + V_fhb4_1*(1 - 2*fd_hb)/(V_fhb4_1+V_hi/5)*X_fhb4_1m + V_fhb3_1*fd_hb/(V_fhb3_1+V_hi/5)*X_fhb3_1m</t>
  </si>
  <si>
    <t>delta_X_hb_outlet_1m += -X_hb_outlet_1m + V_fhb5_1*(1 - fd_hb)/(V_fhb5_1+V_hi/5)*X_fhb5_1m + V_fhb4_1*fd_hb/(V_fhb4_1+V_hi/5)*X_fhb4_1m</t>
  </si>
  <si>
    <t>delta_X_vein_1m += X_hb_outlet_1m</t>
  </si>
  <si>
    <t>delta_X_hduct_1m += -X_hduct_1m</t>
  </si>
  <si>
    <t>delta_X_gbd_1m += -V_gbd_empty_1/V_gbd_1*X_gbd_1m + V_gbd_refill_1/V_hduct_1*X_hduct_1m</t>
  </si>
  <si>
    <t>delta_X_bduct_1m += -X_bduct_1m + (V_hduct_1 - V_gbd_refill_1)/V_hduct_1*X_hduct_1m + V_gbd_empty_1/V_gbd_1*X_gbd_1m</t>
  </si>
  <si>
    <t>delta_X_gf2_1m += X_bduct_1m</t>
  </si>
  <si>
    <t>delta_X_gf1_1m += -min(V_ge_max, ff_stm*V_gf1_1)/V_gf1_1*X_gf1_1m</t>
  </si>
  <si>
    <t>delta_X_gf2_1m += min(V_ge_max, ff_stm*V_gf1_1)/V_gf1_1*X_gf1_1m</t>
  </si>
  <si>
    <t>delta_X_gf2_1m += -(1-fd_gt)*X_gf2_1m</t>
    <phoneticPr fontId="1"/>
  </si>
  <si>
    <t>delta_X_gf3_1m += -(1-fd_gt)*X_gf3_1m + (1-2*fd_gt)*X_gf2_1m</t>
    <phoneticPr fontId="1"/>
  </si>
  <si>
    <t>delta_y[571:600] += -(1-fd_gt)*y[571:600] + (1-2*fd_gt)*y[570:599] + fd_gt*y[569:598]</t>
    <phoneticPr fontId="1"/>
  </si>
  <si>
    <t>delta_X_gf33_1m += (1-fd_gt)*X_gf32_1m + fd_gt*X_gf31_1m</t>
    <phoneticPr fontId="1"/>
  </si>
  <si>
    <t>delta_X_gf33_1m += -X_gf33_1m</t>
  </si>
  <si>
    <t>delta_X_gf34_1m += X_gf33_1m</t>
    <phoneticPr fontId="1"/>
  </si>
  <si>
    <t>delta_X_gf34_1m += -X_gf34_1m</t>
    <phoneticPr fontId="1"/>
  </si>
  <si>
    <t>delta_X_gf35_1m += -X_gf35_1m + X_gf34_1m</t>
    <phoneticPr fontId="1"/>
  </si>
  <si>
    <t>delta_X_gf36_1m += X_gf35_1m</t>
    <phoneticPr fontId="1"/>
  </si>
  <si>
    <t>delta_X_artery_1m += -V_gb_in/V_artery_1*X_artery_1m - V_spleenb/V_artery_1*X_artery_1m</t>
  </si>
  <si>
    <t>delta_X_gb_ma_1m += -X_gb_ma_1m + V_gb_in/V_artery_1*X_artery_1m</t>
  </si>
  <si>
    <t>delta_y[531:563] += -y[531:563] + X_gb_ma_1m*(L_dji/L_gtotal)</t>
    <phoneticPr fontId="1"/>
  </si>
  <si>
    <t>delta_X_gb33_1m += -X_gb33_1m + X_gb_ma_1m*(L_asc/L_gtotal)</t>
  </si>
  <si>
    <t>delta_X_gb34_1m += -X_gb34_1m + X_gb_ma_1m*(L_tsc/L_gtotal)</t>
  </si>
  <si>
    <t>delta_X_gb35_1m += -X_gb35_1m + X_gb_ma_1m*(L_tsc/L_gtotal)</t>
    <phoneticPr fontId="1"/>
  </si>
  <si>
    <t>delta_X_gb36_1m += -X_gb36_1m + X_gb_ma_1m*(L_dsc/L_gtotal)</t>
    <phoneticPr fontId="1"/>
  </si>
  <si>
    <t>delta_X_gb37_1m += -X_gb37_1m + X_gb_ma_1m*(L_rec/L_gtotal)</t>
    <phoneticPr fontId="1"/>
  </si>
  <si>
    <t>delta_X_pv_1m += np.sum(y[531:567]) + V_spleenb/V_artery_1*X_artery_1m</t>
    <phoneticPr fontId="1"/>
  </si>
  <si>
    <t>delta_X_vein_1m += X_gb37_1m</t>
    <phoneticPr fontId="1"/>
  </si>
  <si>
    <t>delta_X_ru0_1m += V_gfr/V_rb_glm_1*fu_b_met*X_rb_glm_1m</t>
  </si>
  <si>
    <t>delta_X_rb1_1m += -X_rb1_1m + (V_rb_glm_1 - fu_b_met*V_gfr)/V_rb_glm_1*X_rb_glm_1m</t>
  </si>
  <si>
    <t>delta_X_rb2_1m += -X_rb2_1m + X_rb1_1m</t>
  </si>
  <si>
    <t>delta_X_rb3_1m += -X_rb3_1m + X_rb2_1m</t>
  </si>
  <si>
    <t>delta_X_rb4_1m += -X_rb4_1m + X_rb3_1m</t>
  </si>
  <si>
    <t>delta_X_rb5_1m += -X_rb5_1m + X_rb4_1m</t>
  </si>
  <si>
    <t>delta_X_vein_1m += X_rb5_1m</t>
  </si>
  <si>
    <t>delta_X_ru0_1m += -X_ru0_1m</t>
  </si>
  <si>
    <t>delta_y[489:528] += -y[489:528] + y[488:527]</t>
    <phoneticPr fontId="1"/>
  </si>
  <si>
    <t>delta_X_ubd_1m += X_ru39_1m</t>
  </si>
  <si>
    <t>delta_X_ubd_1m += -(V_ubd_1 - V_ubd_rem)/V_ubd_1*X_ubd_1m if V_ubd_1 &gt; V_ubd_threshold else 0</t>
    <phoneticPr fontId="1"/>
  </si>
  <si>
    <t>delta_X_urinated_1m += (V_ubd_1 - V_ubd_rem)/V_ubd_1*X_ubd_1m if V_ubd_1 &gt; V_ubd_threshold else 0</t>
    <phoneticPr fontId="1"/>
  </si>
  <si>
    <t>delta_X_ubd_1m += -(V_ubd_1 - V_ubd_rem)/V_ubd_1*X_ubd_1m if V_ubd_1 &gt; V_ubd_threshold else 0</t>
  </si>
  <si>
    <t>delta_X_urinated_1m += (V_ubd_1 - V_ubd_rem)/V_ubd_1*X_ubd_1m if V_ubd_1 &gt; V_ubd_threshold else 0</t>
  </si>
  <si>
    <t>d[26]</t>
  </si>
  <si>
    <t>d[27]</t>
  </si>
  <si>
    <t>d[28]</t>
  </si>
  <si>
    <t>d[29]</t>
  </si>
  <si>
    <t>d[30]</t>
  </si>
  <si>
    <t>d[31]</t>
  </si>
  <si>
    <t>d[32]</t>
  </si>
  <si>
    <t>d[33]</t>
  </si>
  <si>
    <t>d[23]</t>
  </si>
  <si>
    <t>d[24]</t>
  </si>
  <si>
    <t>d[25]</t>
  </si>
  <si>
    <t>Memo</t>
    <phoneticPr fontId="1"/>
  </si>
  <si>
    <t>dydt[113:143] = -(pi_cop - P_cap - (n_eff_min+y[150:180]/MWeff)*(R_gas*T_body)/y[113:143])/Rw_small</t>
    <phoneticPr fontId="1"/>
  </si>
  <si>
    <t>dydt[76:106] = (pi_cop - P_cap - (n_eff_min+y[150:180]/MWeff)*(R_gas*T_body)/y[113:143])/Rw_small</t>
    <phoneticPr fontId="1"/>
  </si>
  <si>
    <t>mL</t>
    <phoneticPr fontId="1"/>
  </si>
  <si>
    <t>-</t>
    <phoneticPr fontId="1"/>
  </si>
  <si>
    <t>solution Ac-5-ASA</t>
  </si>
  <si>
    <t>solution Ac-5-ASA</t>
    <phoneticPr fontId="1"/>
  </si>
  <si>
    <t>pentasa mesalazine</t>
  </si>
  <si>
    <t>pentasa mesalazine</t>
    <phoneticPr fontId="1"/>
  </si>
  <si>
    <t>solution mesalazine</t>
  </si>
  <si>
    <t>solution mesalazine</t>
    <phoneticPr fontId="1"/>
  </si>
  <si>
    <t>pentasa Ac-5-ASA</t>
  </si>
  <si>
    <t>pentasa Ac-5-ASA</t>
    <phoneticPr fontId="1"/>
  </si>
  <si>
    <t>apriso mesalazine</t>
  </si>
  <si>
    <t>apriso mesalazine</t>
    <phoneticPr fontId="1"/>
  </si>
  <si>
    <t>apriso Ac-5-ASA</t>
  </si>
  <si>
    <t>apriso Ac-5-ASA</t>
    <phoneticPr fontId="1"/>
  </si>
  <si>
    <t>lialda mesalazine</t>
  </si>
  <si>
    <t>lialda mesalazine</t>
    <phoneticPr fontId="1"/>
  </si>
  <si>
    <t>lialda Ac-5-ASA</t>
  </si>
  <si>
    <t>lialda Ac-5-ASA</t>
    <phoneticPr fontId="1"/>
  </si>
  <si>
    <t>k_disint_max</t>
    <phoneticPr fontId="1"/>
  </si>
  <si>
    <t>alpha_disint</t>
    <phoneticPr fontId="1"/>
  </si>
  <si>
    <t>ka_fece</t>
    <phoneticPr fontId="1"/>
  </si>
  <si>
    <t>min-1</t>
    <phoneticPr fontId="1"/>
  </si>
  <si>
    <t>X_gx34_1</t>
  </si>
  <si>
    <t>X_gx35_1</t>
  </si>
  <si>
    <t>X_gx36_1</t>
  </si>
  <si>
    <t>X_gx37_1</t>
  </si>
  <si>
    <t>X_gx34_1m</t>
  </si>
  <si>
    <t>X_gx35_1m</t>
  </si>
  <si>
    <t>X_gx36_1m</t>
  </si>
  <si>
    <t>X_gx37_1m</t>
  </si>
  <si>
    <t>nmol</t>
    <phoneticPr fontId="1"/>
  </si>
  <si>
    <t>dydt[663] = ka_fece*X_gf34_1 + ka_fece*X_gp34_1</t>
    <phoneticPr fontId="1"/>
  </si>
  <si>
    <t>dydt[664] = ka_fece*X_gf35_1 + ka_fece*X_gp35_1</t>
    <phoneticPr fontId="1"/>
  </si>
  <si>
    <t>X_gx_def_1</t>
    <phoneticPr fontId="1"/>
  </si>
  <si>
    <t>X_gx_def_1m</t>
    <phoneticPr fontId="1"/>
  </si>
  <si>
    <t>dydt[668] = ka_fece*X_gf34_1m</t>
    <phoneticPr fontId="1"/>
  </si>
  <si>
    <t>dydt[669] = ka_fece*X_gf35_1m</t>
    <phoneticPr fontId="1"/>
  </si>
  <si>
    <t>X_total_1 = np.sum(y[188:458]) + np.sum(y[663:668])</t>
    <phoneticPr fontId="1"/>
  </si>
  <si>
    <t>X_total_1m = np.sum(y[459:653]) + np.sum(y[668:673])</t>
    <phoneticPr fontId="1"/>
  </si>
  <si>
    <t>X_sumdef_1 = X_gs_def_1 + X_gp_def_1 + X_gf_def_1 + X_gx_def_1</t>
    <phoneticPr fontId="1"/>
  </si>
  <si>
    <t>X_sumuri_1m</t>
  </si>
  <si>
    <t>X_sumuri_1</t>
  </si>
  <si>
    <t>X_sumdef_1m</t>
    <phoneticPr fontId="1"/>
  </si>
  <si>
    <t>Pgb_eff_msz = Pgb_inf_msz</t>
    <phoneticPr fontId="1"/>
  </si>
  <si>
    <t>Pgb_eff_met = Pgb_inf_met</t>
    <phoneticPr fontId="1"/>
  </si>
  <si>
    <t>X_sumdef_1m = X_gf_def_1m + X_gx_def_1m</t>
    <phoneticPr fontId="1"/>
  </si>
  <si>
    <t>nmol</t>
    <phoneticPr fontId="1"/>
  </si>
  <si>
    <t>delta_X_gx34_1 += -X_gx34_1</t>
  </si>
  <si>
    <t>delta_X_gx35_1 += -X_gx35_1 + X_gx34_1</t>
  </si>
  <si>
    <t>delta_X_gx36_1 += X_gx35_1</t>
  </si>
  <si>
    <t>delta_X_gx34_1m += -X_gx34_1m</t>
  </si>
  <si>
    <t>delta_X_gx35_1m += -X_gx35_1m + X_gx34_1m</t>
  </si>
  <si>
    <t>delta_X_gx36_1m += X_gx35_1m</t>
  </si>
  <si>
    <t>V_insensible_1</t>
    <phoneticPr fontId="1"/>
  </si>
  <si>
    <t>mL</t>
    <phoneticPr fontId="1"/>
  </si>
  <si>
    <t>dydt[673] = Iw_skin + Iw_exhale</t>
    <phoneticPr fontId="1"/>
  </si>
  <si>
    <t>d[34]</t>
  </si>
  <si>
    <t>d[35]</t>
  </si>
  <si>
    <t>d[36]</t>
  </si>
  <si>
    <t>d[37]</t>
  </si>
  <si>
    <t>d[38]</t>
  </si>
  <si>
    <t>d[39]</t>
  </si>
  <si>
    <t>d[40]</t>
  </si>
  <si>
    <t>d[41]</t>
  </si>
  <si>
    <t>d[42]</t>
  </si>
  <si>
    <t>d[43]</t>
  </si>
  <si>
    <t>d[44]</t>
  </si>
  <si>
    <t>d[45]</t>
  </si>
  <si>
    <t>d[46]</t>
  </si>
  <si>
    <t>d[47]</t>
  </si>
  <si>
    <t>d[48]</t>
  </si>
  <si>
    <t>d[49]</t>
  </si>
  <si>
    <t>d[50]</t>
  </si>
  <si>
    <t>d[51]</t>
  </si>
  <si>
    <t>d[52]</t>
  </si>
  <si>
    <t>d[53]</t>
  </si>
  <si>
    <t>d[54]</t>
  </si>
  <si>
    <t>d[55]</t>
  </si>
  <si>
    <t>d[56]</t>
  </si>
  <si>
    <t>d[57]</t>
  </si>
  <si>
    <t>d[58]</t>
  </si>
  <si>
    <t>d[59]</t>
  </si>
  <si>
    <t>d[60]</t>
  </si>
  <si>
    <t>d[61]</t>
  </si>
  <si>
    <t>d[62]</t>
  </si>
  <si>
    <t>d[63]</t>
  </si>
  <si>
    <t>d[64]</t>
  </si>
  <si>
    <t>rate constant of fecal absorption</t>
    <phoneticPr fontId="1"/>
  </si>
  <si>
    <t>base volume of vein</t>
    <phoneticPr fontId="1"/>
  </si>
  <si>
    <t>t50_disint</t>
    <phoneticPr fontId="1"/>
  </si>
  <si>
    <t>min</t>
    <phoneticPr fontId="1"/>
  </si>
  <si>
    <t>k_dissol_max_apriso</t>
    <phoneticPr fontId="1"/>
  </si>
  <si>
    <t>alpha_dissol_apriso</t>
    <phoneticPr fontId="1"/>
  </si>
  <si>
    <t>t50_dissol_apriso</t>
    <phoneticPr fontId="1"/>
  </si>
  <si>
    <t>k_disint_capsule</t>
    <phoneticPr fontId="1"/>
  </si>
  <si>
    <t>print("clock=", t/60+8, "  snack during solution study")</t>
    <phoneticPr fontId="1"/>
  </si>
  <si>
    <t>print("clock=", t/60+8, "  meal during solution study")</t>
    <phoneticPr fontId="1"/>
  </si>
  <si>
    <t>dydt[378] = -fu_e_msz*Pgb_eff_msz*S_tsc*X_gc34_1/(L_tsc/L_gtotal*V_gc) + fu_b_msz*Pgb_inf_msz*S_tsc*X_gb34_1/V_gb34_1 - fu_e_msz*Pgf_eff_msz*S_tsc*X_gc34_1/(L_tsc/L_gtotal*V_gc) + V_gf34_1/(V_gf34_1+W_gr34_1)*Pgf_inf_msz*S_tsc*X_gf34_1/V_gf34_1 - fu_e_msz*CLg_met_msz*X_gc34_1/V_gc</t>
    <phoneticPr fontId="1"/>
  </si>
  <si>
    <t>dydt[379] = -fu_e_msz*Pgb_eff_msz*S_tsc*X_gc35_1/(L_tsc/L_gtotal*V_gc) + fu_b_msz*Pgb_inf_msz*S_tsc*X_gb35_1/V_gb35_1 - fu_e_msz*Pgf_eff_msz*S_tsc*X_gc35_1/(L_tsc/L_gtotal*V_gc) + V_gf35_1/(V_gf35_1+W_gr35_1)*Pgf_inf_msz*S_tsc*X_gf35_1/V_gf35_1 - fu_e_msz*CLg_met_msz*X_gc35_1/V_gc</t>
    <phoneticPr fontId="1"/>
  </si>
  <si>
    <t>dydt[649] = -fu_e_met*Pgb_eff_met*S_tsc*X_gc34_1m/(L_tsc/L_gtotal*V_gc) + fu_b_met*Pgb_inf_met*S_tsc*X_gb34_1m/V_gb34_1 - fu_e_met*Pgf_eff_met*S_tsc*X_gc34_1m/(L_tsc/L_gtotal*V_gc) + V_gf34_1/(V_gf34_1+W_gr34_1)*Pgf_inf_met*S_tsc*X_gf34_1m/V_gf34_1 + fu_e_msz*CLg_met_msz*X_gc34_1/V_gc</t>
    <phoneticPr fontId="1"/>
  </si>
  <si>
    <t>dydt[650] = -fu_e_met*Pgb_eff_met*S_tsc*X_gc35_1m/(L_tsc/L_gtotal*V_gc) + fu_b_met*Pgb_inf_met*S_tsc*X_gb35_1m/V_gb35_1 - fu_e_met*Pgf_eff_met*S_tsc*X_gc35_1m/(L_tsc/L_gtotal*V_gc) + V_gf35_1/(V_gf35_1+W_gr35_1)*Pgf_inf_met*S_tsc*X_gf35_1m/V_gf35_1 + fu_e_msz*CLg_met_msz*X_gc35_1/V_gc</t>
    <phoneticPr fontId="1"/>
  </si>
  <si>
    <t>dydt[333] = fu_e_msz*Pgf_eff_msz*S_rec*X_gc37_1/(L_rec/L_gtotal*V_gc) - V_gf37_1/(V_gf37_1+W_gr37_1)*Pgf_inf_msz*S_rec*X_gf37_1/V_gf37_1 - ka_fece*X_gf37_1</t>
    <phoneticPr fontId="1"/>
  </si>
  <si>
    <t>dydt[381] = -fu_e_msz*Pgb_eff_msz*S_rec*X_gc37_1/(L_rec/L_gtotal*V_gc) + fu_b_msz*Pgb_inf_msz*S_rec*X_gb37_1/V_gb37_1 - fu_e_msz*Pgf_eff_msz*S_rec*X_gc37_1/(L_rec/L_gtotal*V_gc) + V_gf37_1/(V_gf37_1+W_gr37_1)*Pgf_inf_msz*S_rec*X_gf37_1/V_gf37_1 - fu_e_msz*CLg_met_msz*X_gc37_1/V_gc</t>
  </si>
  <si>
    <t>dydt[604] = fu_e_met*Pgf_eff_met*S_rec*X_gc37_1m/(L_rec/L_gtotal*V_gc) - V_gf37_1/(V_gf37_1+W_gr37_1)*Pgf_inf_met*S_rec*X_gf37_1m/V_gf37_1 - ka_fece*X_gf37_1m</t>
  </si>
  <si>
    <t>dydt[652] = -fu_e_met*Pgb_eff_met*S_rec*X_gc37_1m/(L_rec/L_gtotal*V_gc) + fu_b_met*Pgb_inf_met*S_rec*X_gb37_1m/V_gb37_1 - fu_e_met*Pgf_eff_met*S_rec*X_gc37_1m/(L_rec/L_gtotal*V_gc) + V_gf37_1/(V_gf37_1+W_gr37_1)*Pgf_inf_met*S_rec*X_gf37_1m/V_gf37_1 + fu_e_msz*CLg_met_msz*X_gc37_1/V_gc</t>
  </si>
  <si>
    <t>dydt[295] = fu_e_msz*Pgb_eff_msz*S_dsc*X_gc36_1/(L_dsc/L_gtotal*V_gc) - fu_b_msz*Pgb_inf_msz*S_dsc*X_gb36_1/V_gb36_1</t>
    <phoneticPr fontId="1"/>
  </si>
  <si>
    <t>dydt[296] = fu_e_msz*Pgb_eff_msz*S_rec*X_gc37_1/(L_rec/L_gtotal*V_gc) - fu_b_msz*Pgb_inf_msz*S_rec*X_gb37_1/V_gb37_1</t>
    <phoneticPr fontId="1"/>
  </si>
  <si>
    <t>dydt[567] = fu_e_met*Pgb_eff_met*S_rec*X_gc37_1m/(L_rec/L_gtotal*V_gc) - fu_b_met*Pgb_inf_met*S_rec*X_gb37_1m/V_gb37_1</t>
  </si>
  <si>
    <t>dydt[665] = ka_fece*X_gf36_1 + ka_fece*X_gp36_1</t>
    <phoneticPr fontId="1"/>
  </si>
  <si>
    <t>dydt[666] = ka_fece*X_gf37_1 + ka_fece*X_gp37_1</t>
    <phoneticPr fontId="1"/>
  </si>
  <si>
    <t>dydt[670] = ka_fece*X_gf36_1m</t>
    <phoneticPr fontId="1"/>
  </si>
  <si>
    <t>dydt[671] = ka_fece*X_gf37_1m</t>
    <phoneticPr fontId="1"/>
  </si>
  <si>
    <t>delta_V_gf36_1 += -0.99*V_gf36_1</t>
  </si>
  <si>
    <t>delta_V_gf37_1 += 0.99*V_gf36_1</t>
  </si>
  <si>
    <t>delta_X_gf36_1 += -0.99*X_gf36_1</t>
  </si>
  <si>
    <t>delta_X_gf37_1 += 0.99*X_gf36_1</t>
  </si>
  <si>
    <t>delta_X_gp36_1 += -0.99*X_gp36_1</t>
  </si>
  <si>
    <t>delta_X_gp37_1 += 0.99*X_gp36_1</t>
  </si>
  <si>
    <t>delta_X_gf36_1m += -0.99*X_gf36_1m</t>
  </si>
  <si>
    <t>delta_X_gf37_1m += 0.99*X_gf36_1m</t>
  </si>
  <si>
    <t>delta_V_gf37_1 += -0.99*V_gf37_1</t>
    <phoneticPr fontId="1"/>
  </si>
  <si>
    <t>delta_V_gf_def_1 += 0.99*V_gf37_1</t>
    <phoneticPr fontId="1"/>
  </si>
  <si>
    <t>delta_X_gf37_1 += -0.99*X_gf37_1</t>
    <phoneticPr fontId="1"/>
  </si>
  <si>
    <t>delta_X_gf_def_1 += 0.99*X_gf37_1</t>
    <phoneticPr fontId="1"/>
  </si>
  <si>
    <t>delta_X_gp37_1 += -0.99*X_gp37_1</t>
    <phoneticPr fontId="1"/>
  </si>
  <si>
    <t>delta_X_gp_def_1 += 0.99*X_gp37_1</t>
    <phoneticPr fontId="1"/>
  </si>
  <si>
    <t>delta_X_gf37_1m += -0.99*X_gf37_1m</t>
    <phoneticPr fontId="1"/>
  </si>
  <si>
    <t>delta_X_gf_def_1m += 0.99*X_gf37_1m</t>
    <phoneticPr fontId="1"/>
  </si>
  <si>
    <t>dydt[380] = -fu_e_msz*Pgb_eff_msz*S_dsc*X_gc36_1/(L_dsc/L_gtotal*V_gc) + fu_b_msz*Pgb_inf_msz*S_dsc*X_gb36_1/V_gb36_1 - fu_e_msz*Pgf_eff_msz*S_dsc*X_gc36_1/(L_dsc/L_gtotal*V_gc) + V_gf36_1/(V_gf36_1+W_gr36_1)*Pgf_inf_msz*S_dsc*X_gf36_1/V_gf36_1 - fu_e_msz*CLg_met_msz*X_gc36_1/V_gc</t>
    <phoneticPr fontId="1"/>
  </si>
  <si>
    <t>dydt[566] = fu_e_met*Pgb_eff_met*S_dsc*X_gc36_1m/(L_dsc/L_gtotal*V_gc) - fu_b_met*Pgb_inf_met*S_dsc*X_gb36_1m/V_gb36_1</t>
    <phoneticPr fontId="1"/>
  </si>
  <si>
    <t>dydt[651] = -fu_e_met*Pgb_eff_met*S_dsc*X_gc36_1m/(L_dsc/L_gtotal*V_gc) + fu_b_met*Pgb_inf_met*S_dsc*X_gb36_1m/V_gb36_1 - fu_e_met*Pgf_eff_met*S_dsc*X_gc36_1m/(L_dsc/L_gtotal*V_gc) + V_gf36_1/(V_gf36_1+W_gr36_1)*Pgf_inf_met*S_dsc*X_gf36_1m/V_gf36_1 + fu_e_msz*CLg_met_msz*X_gc36_1/V_gc</t>
    <phoneticPr fontId="1"/>
  </si>
  <si>
    <t>lag_gt_dsc</t>
    <phoneticPr fontId="1"/>
  </si>
  <si>
    <t>lag_gt_dsc</t>
    <phoneticPr fontId="1"/>
  </si>
  <si>
    <t>60 min after gut transit</t>
    <phoneticPr fontId="1"/>
  </si>
  <si>
    <t>k_dissol_n_apriso = k_dissol_max_apriso / (1 + math.exp(- alpha_dissol_apriso*(t - t50_dissol_apriso)))</t>
    <phoneticPr fontId="1"/>
  </si>
  <si>
    <t>k_disint_capsule = k_disint_max / (1 + math.exp(- alpha_disint*(t - t50_disint)))</t>
    <phoneticPr fontId="1"/>
  </si>
  <si>
    <t>k_release_n_lialda = max(k_release_max * (1 / (1 + math.exp(- alpha_release_on*(t - t50_release_on))) - 1 / (1 + math.exp(- alpha_release_off*(t - t50_release_off)))), 0) if t &gt; t0_k_release else 0</t>
    <phoneticPr fontId="1"/>
  </si>
  <si>
    <t>alpha_release_on</t>
    <phoneticPr fontId="1"/>
  </si>
  <si>
    <t>t50_release_on</t>
    <phoneticPr fontId="1"/>
  </si>
  <si>
    <t>alpha_release_off</t>
    <phoneticPr fontId="1"/>
  </si>
  <si>
    <t>t50_release_off</t>
    <phoneticPr fontId="1"/>
  </si>
  <si>
    <t>pi_cop</t>
  </si>
  <si>
    <t>Pa</t>
  </si>
  <si>
    <t>colloidal osmotic pressure (28 mmHg)</t>
  </si>
  <si>
    <t>P_cap</t>
  </si>
  <si>
    <t>blood pressure in intestinal capillary (17 mmHg)</t>
  </si>
  <si>
    <t>n_eff_min</t>
  </si>
  <si>
    <t>effective minimum amount of solute in enteric fluid</t>
  </si>
  <si>
    <t>Rw_small</t>
  </si>
  <si>
    <t>Pa・min/mL</t>
  </si>
  <si>
    <t>infiltration resistance in small intestine</t>
  </si>
  <si>
    <t>delta_W_gr36_1 += -W_gr36_1</t>
    <phoneticPr fontId="1"/>
  </si>
  <si>
    <t>delta_W_gr37_1 += W_gr36_1</t>
    <phoneticPr fontId="1"/>
  </si>
  <si>
    <t>delta_W_gr37_1 += -W_gr37_1</t>
    <phoneticPr fontId="1"/>
  </si>
  <si>
    <t>delta_W_gr_def_1 += W_gr37_1</t>
    <phoneticPr fontId="1"/>
  </si>
  <si>
    <t>delta_X_gx36_1 += -X_gx36_1</t>
    <phoneticPr fontId="1"/>
  </si>
  <si>
    <t>delta_X_gx37_1 += X_gx36_1</t>
    <phoneticPr fontId="1"/>
  </si>
  <si>
    <t>delta_X_gx37_1 += -X_gx37_1</t>
    <phoneticPr fontId="1"/>
  </si>
  <si>
    <t>delta_X_gx_def_1 += X_gx37_1</t>
    <phoneticPr fontId="1"/>
  </si>
  <si>
    <t>delta_X_gx36_1m += -X_gx36_1m</t>
    <phoneticPr fontId="1"/>
  </si>
  <si>
    <t>delta_X_gx37_1m += X_gx36_1m</t>
    <phoneticPr fontId="1"/>
  </si>
  <si>
    <t>delta_X_gx37_1m += -X_gx37_1m</t>
    <phoneticPr fontId="1"/>
  </si>
  <si>
    <t>delta_X_gx_def_1m += X_gx37_1m</t>
    <phoneticPr fontId="1"/>
  </si>
  <si>
    <t>delta_X_artery_1 += -V_hb_in/V_artery_1*X_artery_1</t>
    <phoneticPr fontId="1"/>
  </si>
  <si>
    <t>delta_X_hb_inlet_1 += -X_hb_inlet_1 + V_pv_out/V_pv_1*X_pv_1 + V_hb_in/V_artery_1*X_artery_1</t>
    <phoneticPr fontId="1"/>
  </si>
  <si>
    <t>delta_X_artery_1m += -V_hb_in/V_artery_1*X_artery_1m</t>
    <phoneticPr fontId="1"/>
  </si>
  <si>
    <t>delta_X_hb_inlet_1m += -X_hb_inlet_1m + V_pv_out/V_pv_1*X_pv_1m + V_hb_in/V_artery_1*X_artery_1m</t>
    <phoneticPr fontId="1"/>
  </si>
  <si>
    <t>delta_V_fhb1_1 += -V_fhb1_1 + V_hb_inlet_1</t>
    <phoneticPr fontId="1"/>
  </si>
  <si>
    <t>delta_V_fhb2_1 += -V_fhb2_1 + V_fhb1_1</t>
    <phoneticPr fontId="1"/>
  </si>
  <si>
    <t>delta_V_fhb3_1 += -V_fhb3_1 + V_fhb2_1</t>
    <phoneticPr fontId="1"/>
  </si>
  <si>
    <t>delta_V_fhb4_1 += -V_fhb4_1 + V_fhb3_1</t>
    <phoneticPr fontId="1"/>
  </si>
  <si>
    <t>delta_V_fhb5_1 += -V_fhb5_1 + V_fhb4_1</t>
    <phoneticPr fontId="1"/>
  </si>
  <si>
    <t>delta_V_hb_outlet_1 += -V_hb_outlet_1 + V_fhb5_1</t>
    <phoneticPr fontId="1"/>
  </si>
  <si>
    <t>delta_X_artery_1 += -V_rb_in/V_artery_1*X_artery_1</t>
    <phoneticPr fontId="1"/>
  </si>
  <si>
    <t>delta_X_rb_glm_1 += -X_rb_glm_1 + V_rb_in/V_artery_1*X_artery_1</t>
    <phoneticPr fontId="1"/>
  </si>
  <si>
    <t>delta_X_artery_1m += -V_rb_in/V_artery_1*X_artery_1m</t>
    <phoneticPr fontId="1"/>
  </si>
  <si>
    <t>delta_X_rb_glm_1m += -X_rb_glm_1m + V_rb_in/V_artery_1*X_artery_1m</t>
    <phoneticPr fontId="1"/>
  </si>
  <si>
    <t>-</t>
    <phoneticPr fontId="1"/>
  </si>
  <si>
    <t>fe_u_1</t>
    <phoneticPr fontId="1"/>
  </si>
  <si>
    <t>fe_u_1m</t>
    <phoneticPr fontId="1"/>
  </si>
  <si>
    <t>fe_u_1 = X_urinated_1 / X_total_1all if X_total_1all &gt; 0 else fe_u_1</t>
    <phoneticPr fontId="1"/>
  </si>
  <si>
    <t>fe_u_1m = X_urinated_1m / X_total_1all if X_total_1all &gt; 0 else fe_u_1m</t>
    <phoneticPr fontId="1"/>
  </si>
  <si>
    <t>d[65]</t>
  </si>
  <si>
    <t>d[66]</t>
  </si>
  <si>
    <t>d[67]</t>
  </si>
  <si>
    <t>d[68]</t>
  </si>
  <si>
    <t>d[69]</t>
  </si>
  <si>
    <t>d[70]</t>
  </si>
  <si>
    <t>d[71]</t>
  </si>
  <si>
    <t>apriso metabolite Fe,urine (package insert FDA)</t>
    <phoneticPr fontId="1"/>
  </si>
  <si>
    <t>apriso unchanged Fe,urine (package insert FDA)</t>
    <phoneticPr fontId="1"/>
  </si>
  <si>
    <t>lialda metabolite Fe,urine (package insert FDA)</t>
    <phoneticPr fontId="1"/>
  </si>
  <si>
    <t>CLg_bGlu</t>
    <phoneticPr fontId="1"/>
  </si>
  <si>
    <t>dydt[600] = fu_e_met*Pgf_eff_met*S_asc*X_gc33_1m/(L_asc/L_gtotal*V_gc) - V_gf33_1/(V_gf33_1+W_gr33_1)*Pgf_inf_met*S_asc*X_gf33_1m/V_gf33_1 - CLg_bGlu*(L_asc/(L_asc+2*L_tsc+L_dsc))*X_gf33_1m/V_gf33_1</t>
    <phoneticPr fontId="1"/>
  </si>
  <si>
    <t>dydt[601] = fu_e_met*Pgf_eff_met*S_tsc*X_gc34_1m/(L_tsc/L_gtotal*V_gc) - V_gf34_1/(V_gf34_1+W_gr34_1)*Pgf_inf_met*S_tsc*X_gf34_1m/V_gf34_1 - ka_fece*X_gf34_1m - CLg_bGlu*(L_tsc/(L_asc+2*L_tsc+L_dsc))*X_gf34_1m/V_gf34_1</t>
    <phoneticPr fontId="1"/>
  </si>
  <si>
    <t>dydt[329] = fu_e_msz*Pgf_eff_msz*S_asc*X_gc33_1/(L_asc/L_gtotal*V_gc) - V_gf33_1/(V_gf33_1+W_gr33_1)*Pgf_inf_msz*S_asc*X_gf33_1/V_gf33_1 + CLg_bGlu*(L_asc/(L_asc+2*L_tsc+L_dsc))*X_gf33_1m/V_gf33_1</t>
    <phoneticPr fontId="1"/>
  </si>
  <si>
    <t>dydt[330] = fu_e_msz*Pgf_eff_msz*S_tsc*X_gc34_1/(L_tsc/L_gtotal*V_gc) - V_gf34_1/(V_gf34_1+W_gr34_1)*Pgf_inf_msz*S_tsc*X_gf34_1/V_gf34_1 - ka_fece*X_gf34_1 + CLg_bGlu*(L_tsc/(L_asc+2*L_tsc+L_dsc))*X_gf34_1m/V_gf34_1</t>
    <phoneticPr fontId="1"/>
  </si>
  <si>
    <t>dydt[331] = fu_e_msz*Pgf_eff_msz*S_tsc*X_gc35_1/(L_tsc/L_gtotal*V_gc) - V_gf35_1/(V_gf35_1+W_gr35_1)*Pgf_inf_msz*S_tsc*X_gf35_1/V_gf35_1 - ka_fece*X_gf35_1 + CLg_bGlu*(L_tsc/(L_asc+2*L_tsc+L_dsc))*X_gf35_1m/V_gf35_1</t>
    <phoneticPr fontId="1"/>
  </si>
  <si>
    <t>dydt[332] = fu_e_msz*Pgf_eff_msz*S_dsc*X_gc36_1/(L_dsc/L_gtotal*V_gc) - V_gf36_1/(V_gf36_1+W_gr36_1)*Pgf_inf_msz*S_dsc*X_gf36_1/V_gf36_1 - ka_fece*X_gf36_1 + CLg_bGlu*(L_dsc/(L_asc+2*L_tsc+L_dsc))*X_gf36_1m/V_gf36_1</t>
    <phoneticPr fontId="1"/>
  </si>
  <si>
    <t>dydt[603] = fu_e_met*Pgf_eff_met*S_dsc*X_gc36_1m/(L_dsc/L_gtotal*V_gc) - V_gf36_1/(V_gf36_1+W_gr36_1)*Pgf_inf_met*S_dsc*X_gf36_1m/V_gf36_1 - ka_fece*X_gf36_1m - CLg_bGlu*(L_dsc/(L_asc+2*L_tsc+L_dsc))*X_gf36_1m/V_gf36_1</t>
    <phoneticPr fontId="1"/>
  </si>
  <si>
    <t>dydt[602] = fu_e_met*Pgf_eff_met*S_tsc*X_gc35_1m/(L_tsc/L_gtotal*V_gc) - V_gf35_1/(V_gf35_1+W_gr35_1)*Pgf_inf_met*S_tsc*X_gf35_1m/V_gf35_1 - ka_fece*X_gf35_1m - CLg_bGlu*(L_tsc/(L_asc+2*L_tsc+L_dsc))*X_gf35_1m/V_gf35_1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</si>
</sst>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E+00"/>
    <numFmt numFmtId="178" formatCode="0.00_ "/>
    <numFmt numFmtId="179" formatCode="0.000_ "/>
    <numFmt numFmtId="180" formatCode="0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800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quotePrefix="1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3" fillId="2" borderId="0" xfId="0" applyNumberFormat="1" applyFon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Alignment="1">
      <alignment horizontal="left" vertical="center"/>
    </xf>
    <xf numFmtId="49" fontId="3" fillId="9" borderId="1" xfId="0" applyNumberFormat="1" applyFont="1" applyFill="1" applyBorder="1" applyAlignment="1">
      <alignment horizontal="left" vertical="center"/>
    </xf>
    <xf numFmtId="49" fontId="3" fillId="9" borderId="3" xfId="0" applyNumberFormat="1" applyFont="1" applyFill="1" applyBorder="1" applyAlignment="1">
      <alignment horizontal="left" vertical="center"/>
    </xf>
    <xf numFmtId="49" fontId="2" fillId="9" borderId="5" xfId="0" applyNumberFormat="1" applyFont="1" applyFill="1" applyBorder="1" applyAlignment="1">
      <alignment horizontal="left" vertical="center"/>
    </xf>
    <xf numFmtId="49" fontId="3" fillId="10" borderId="0" xfId="0" applyNumberFormat="1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 vertical="center"/>
    </xf>
    <xf numFmtId="49" fontId="2" fillId="10" borderId="5" xfId="0" applyNumberFormat="1" applyFont="1" applyFill="1" applyBorder="1" applyAlignment="1">
      <alignment horizontal="left" vertical="center"/>
    </xf>
    <xf numFmtId="49" fontId="3" fillId="11" borderId="0" xfId="0" applyNumberFormat="1" applyFont="1" applyFill="1" applyAlignment="1">
      <alignment horizontal="left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49" fontId="3" fillId="11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8" fontId="2" fillId="6" borderId="2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78" fontId="3" fillId="2" borderId="1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0" fontId="4" fillId="10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180" fontId="3" fillId="2" borderId="0" xfId="0" applyNumberFormat="1" applyFont="1" applyFill="1" applyAlignment="1">
      <alignment horizontal="right" vertical="center"/>
    </xf>
    <xf numFmtId="0" fontId="4" fillId="9" borderId="3" xfId="0" applyFont="1" applyFill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  <xf numFmtId="0" fontId="9" fillId="14" borderId="2" xfId="0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right" vertical="center"/>
    </xf>
    <xf numFmtId="49" fontId="10" fillId="5" borderId="0" xfId="0" applyNumberFormat="1" applyFont="1" applyFill="1" applyAlignment="1">
      <alignment horizontal="left" vertical="center"/>
    </xf>
    <xf numFmtId="0" fontId="10" fillId="5" borderId="0" xfId="0" applyNumberFormat="1" applyFont="1" applyFill="1" applyAlignment="1">
      <alignment horizontal="right" vertical="center"/>
    </xf>
    <xf numFmtId="49" fontId="10" fillId="5" borderId="0" xfId="0" applyNumberFormat="1" applyFont="1" applyFill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9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</dxfs>
  <tableStyles count="0" defaultTableStyle="TableStyleMedium2" defaultPivotStyle="PivotStyleMedium9"/>
  <colors>
    <mruColors>
      <color rgb="FF008000"/>
      <color rgb="FF0000FF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0" tint="-0.14999847407452621"/>
  </sheetPr>
  <dimension ref="A1:H174"/>
  <sheetViews>
    <sheetView tabSelected="1" zoomScale="150" zoomScaleNormal="150" workbookViewId="0">
      <pane ySplit="1" topLeftCell="A105" activePane="bottomLeft" state="frozen"/>
      <selection pane="bottomLeft" activeCell="D117" sqref="D117"/>
    </sheetView>
  </sheetViews>
  <sheetFormatPr baseColWidth="10" defaultColWidth="10.83203125" defaultRowHeight="20" customHeight="1"/>
  <cols>
    <col min="1" max="1" width="10.83203125" style="12" customWidth="1"/>
    <col min="2" max="2" width="20.83203125" style="6" customWidth="1"/>
    <col min="3" max="3" width="10.83203125" style="30" customWidth="1"/>
    <col min="4" max="4" width="12.83203125" style="6" customWidth="1"/>
    <col min="5" max="5" width="10.83203125" style="3" customWidth="1"/>
    <col min="6" max="7" width="12.83203125" style="55" customWidth="1"/>
    <col min="8" max="8" width="30.83203125" style="6" customWidth="1"/>
    <col min="9" max="16384" width="10.83203125" style="26"/>
  </cols>
  <sheetData>
    <row r="1" spans="1:8" ht="40.25" customHeight="1">
      <c r="A1" s="20" t="s">
        <v>11</v>
      </c>
      <c r="B1" s="22" t="s">
        <v>0</v>
      </c>
      <c r="C1" s="29" t="s">
        <v>9</v>
      </c>
      <c r="D1" s="22" t="s">
        <v>2</v>
      </c>
      <c r="E1" s="22" t="s">
        <v>3</v>
      </c>
      <c r="F1" s="21" t="s">
        <v>15</v>
      </c>
      <c r="G1" s="21" t="s">
        <v>16</v>
      </c>
      <c r="H1" s="39" t="s">
        <v>1</v>
      </c>
    </row>
    <row r="2" spans="1:8" ht="20" customHeight="1">
      <c r="A2" s="12" t="str">
        <f>CONCATENATE("p[", ROW()-2, "]")</f>
        <v>p[0]</v>
      </c>
      <c r="B2" s="6" t="s">
        <v>27</v>
      </c>
      <c r="C2" s="30">
        <v>0</v>
      </c>
      <c r="D2" s="6" t="s">
        <v>28</v>
      </c>
      <c r="E2" s="3" t="s">
        <v>4</v>
      </c>
      <c r="F2" s="55">
        <v>0</v>
      </c>
      <c r="G2" s="55">
        <v>0</v>
      </c>
      <c r="H2" s="6" t="s">
        <v>184</v>
      </c>
    </row>
    <row r="3" spans="1:8" ht="20" customHeight="1">
      <c r="A3" s="12" t="str">
        <f t="shared" ref="A3:A66" si="0">CONCATENATE("p[", ROW()-2, "]")</f>
        <v>p[1]</v>
      </c>
      <c r="B3" s="6" t="s">
        <v>29</v>
      </c>
      <c r="C3" s="30">
        <v>1440</v>
      </c>
      <c r="D3" s="6" t="s">
        <v>28</v>
      </c>
      <c r="E3" s="3" t="s">
        <v>4</v>
      </c>
      <c r="F3" s="55">
        <v>0</v>
      </c>
      <c r="G3" s="55">
        <v>0</v>
      </c>
      <c r="H3" s="6" t="s">
        <v>185</v>
      </c>
    </row>
    <row r="4" spans="1:8" ht="20" customHeight="1">
      <c r="A4" s="12" t="str">
        <f t="shared" si="0"/>
        <v>p[2]</v>
      </c>
      <c r="B4" s="6" t="s">
        <v>1019</v>
      </c>
      <c r="C4" s="30">
        <f>C2</f>
        <v>0</v>
      </c>
      <c r="D4" s="6" t="s">
        <v>1020</v>
      </c>
      <c r="E4" s="3" t="s">
        <v>4</v>
      </c>
      <c r="F4" s="55">
        <v>0</v>
      </c>
      <c r="G4" s="55">
        <v>0</v>
      </c>
      <c r="H4" s="6" t="s">
        <v>1021</v>
      </c>
    </row>
    <row r="5" spans="1:8" ht="20" customHeight="1">
      <c r="A5" s="12" t="str">
        <f t="shared" si="0"/>
        <v>p[3]</v>
      </c>
      <c r="B5" s="6" t="s">
        <v>147</v>
      </c>
      <c r="C5" s="30">
        <v>1440</v>
      </c>
      <c r="D5" s="6" t="s">
        <v>28</v>
      </c>
      <c r="E5" s="3" t="s">
        <v>4</v>
      </c>
      <c r="F5" s="55">
        <v>0</v>
      </c>
      <c r="G5" s="55">
        <v>0</v>
      </c>
      <c r="H5" s="6" t="s">
        <v>186</v>
      </c>
    </row>
    <row r="6" spans="1:8" ht="20" customHeight="1">
      <c r="A6" s="12" t="str">
        <f t="shared" si="0"/>
        <v>p[4]</v>
      </c>
      <c r="B6" s="44" t="s">
        <v>452</v>
      </c>
      <c r="C6" s="45">
        <f>10^6</f>
        <v>1000000</v>
      </c>
      <c r="D6" s="44" t="s">
        <v>28</v>
      </c>
      <c r="E6" s="46" t="s">
        <v>4</v>
      </c>
      <c r="F6" s="58">
        <v>0</v>
      </c>
      <c r="G6" s="58">
        <v>0</v>
      </c>
      <c r="H6" s="44" t="s">
        <v>575</v>
      </c>
    </row>
    <row r="7" spans="1:8" ht="20" customHeight="1">
      <c r="A7" s="12" t="str">
        <f t="shared" si="0"/>
        <v>p[5]</v>
      </c>
      <c r="B7" s="6" t="s">
        <v>150</v>
      </c>
      <c r="C7" s="30">
        <v>0</v>
      </c>
      <c r="D7" s="6" t="s">
        <v>28</v>
      </c>
      <c r="E7" s="3" t="s">
        <v>4</v>
      </c>
      <c r="F7" s="55">
        <v>0</v>
      </c>
      <c r="G7" s="55">
        <v>0</v>
      </c>
      <c r="H7" s="6" t="s">
        <v>187</v>
      </c>
    </row>
    <row r="8" spans="1:8" ht="20" customHeight="1">
      <c r="A8" s="12" t="str">
        <f t="shared" si="0"/>
        <v>p[6]</v>
      </c>
      <c r="B8" s="44" t="s">
        <v>146</v>
      </c>
      <c r="C8" s="45">
        <f>(C3-C2)*2</f>
        <v>2880</v>
      </c>
      <c r="D8" s="44" t="s">
        <v>28</v>
      </c>
      <c r="E8" s="46" t="s">
        <v>4</v>
      </c>
      <c r="F8" s="58">
        <v>0</v>
      </c>
      <c r="G8" s="58">
        <v>0</v>
      </c>
      <c r="H8" s="44" t="s">
        <v>188</v>
      </c>
    </row>
    <row r="9" spans="1:8" ht="20" customHeight="1">
      <c r="A9" s="12" t="str">
        <f t="shared" si="0"/>
        <v>p[7]</v>
      </c>
      <c r="B9" s="6" t="s">
        <v>475</v>
      </c>
      <c r="C9" s="30">
        <f>10^-6</f>
        <v>9.9999999999999995E-7</v>
      </c>
      <c r="D9" s="6" t="s">
        <v>453</v>
      </c>
      <c r="E9" s="3" t="s">
        <v>4</v>
      </c>
      <c r="F9" s="55">
        <v>0</v>
      </c>
      <c r="G9" s="55">
        <v>0</v>
      </c>
      <c r="H9" s="6" t="s">
        <v>576</v>
      </c>
    </row>
    <row r="10" spans="1:8" ht="20" customHeight="1">
      <c r="A10" s="12" t="str">
        <f t="shared" si="0"/>
        <v>p[8]</v>
      </c>
      <c r="B10" s="47" t="s">
        <v>157</v>
      </c>
      <c r="C10" s="48">
        <v>70</v>
      </c>
      <c r="D10" s="47" t="s">
        <v>1151</v>
      </c>
      <c r="E10" s="49" t="s">
        <v>4</v>
      </c>
      <c r="F10" s="57">
        <v>0</v>
      </c>
      <c r="G10" s="57">
        <v>0</v>
      </c>
      <c r="H10" s="47" t="s">
        <v>162</v>
      </c>
    </row>
    <row r="11" spans="1:8" ht="20" customHeight="1">
      <c r="A11" s="12" t="str">
        <f t="shared" si="0"/>
        <v>p[9]</v>
      </c>
      <c r="B11" s="44" t="s">
        <v>158</v>
      </c>
      <c r="C11" s="45">
        <v>178</v>
      </c>
      <c r="D11" s="44" t="s">
        <v>161</v>
      </c>
      <c r="E11" s="46" t="s">
        <v>4</v>
      </c>
      <c r="F11" s="58">
        <v>0</v>
      </c>
      <c r="G11" s="58">
        <v>0</v>
      </c>
      <c r="H11" s="44" t="s">
        <v>163</v>
      </c>
    </row>
    <row r="12" spans="1:8" ht="20" customHeight="1">
      <c r="A12" s="12" t="str">
        <f t="shared" si="0"/>
        <v>p[10]</v>
      </c>
      <c r="B12" s="31" t="s">
        <v>159</v>
      </c>
      <c r="C12" s="32">
        <f>37+273</f>
        <v>310</v>
      </c>
      <c r="D12" s="31" t="s">
        <v>160</v>
      </c>
      <c r="E12" s="33" t="s">
        <v>4</v>
      </c>
      <c r="F12" s="56">
        <v>0</v>
      </c>
      <c r="G12" s="56">
        <v>0</v>
      </c>
      <c r="H12" s="31" t="s">
        <v>1150</v>
      </c>
    </row>
    <row r="13" spans="1:8" ht="20" customHeight="1">
      <c r="A13" s="12" t="str">
        <f t="shared" si="0"/>
        <v>p[11]</v>
      </c>
      <c r="B13" s="6" t="s">
        <v>74</v>
      </c>
      <c r="C13" s="30">
        <v>1.4E-2</v>
      </c>
      <c r="D13" s="6" t="s">
        <v>28</v>
      </c>
      <c r="E13" s="3" t="s">
        <v>4</v>
      </c>
      <c r="F13" s="55">
        <v>0</v>
      </c>
      <c r="G13" s="55">
        <v>0</v>
      </c>
      <c r="H13" s="6" t="s">
        <v>86</v>
      </c>
    </row>
    <row r="14" spans="1:8" ht="20" customHeight="1">
      <c r="A14" s="12" t="str">
        <f t="shared" si="0"/>
        <v>p[12]</v>
      </c>
      <c r="B14" s="6" t="s">
        <v>71</v>
      </c>
      <c r="C14" s="30">
        <f>5600.21*C13</f>
        <v>78.402940000000001</v>
      </c>
      <c r="D14" s="6" t="s">
        <v>72</v>
      </c>
      <c r="E14" s="3" t="s">
        <v>4</v>
      </c>
      <c r="F14" s="55">
        <v>0</v>
      </c>
      <c r="G14" s="55">
        <v>0</v>
      </c>
      <c r="H14" s="40" t="s">
        <v>244</v>
      </c>
    </row>
    <row r="15" spans="1:8" ht="20" customHeight="1">
      <c r="A15" s="12" t="str">
        <f t="shared" si="0"/>
        <v>p[13]</v>
      </c>
      <c r="B15" s="6" t="s">
        <v>589</v>
      </c>
      <c r="C15" s="30">
        <f>(5600-SUM(C20/C19,C87/C86,C73/C86, C40/C38))*C13</f>
        <v>40.303666666666665</v>
      </c>
      <c r="D15" s="6" t="s">
        <v>73</v>
      </c>
      <c r="E15" s="3" t="s">
        <v>4</v>
      </c>
      <c r="F15" s="55">
        <v>0</v>
      </c>
      <c r="G15" s="55">
        <v>0</v>
      </c>
      <c r="H15" s="40" t="s">
        <v>591</v>
      </c>
    </row>
    <row r="16" spans="1:8" ht="20" customHeight="1">
      <c r="A16" s="12" t="str">
        <f t="shared" si="0"/>
        <v>p[14]</v>
      </c>
      <c r="B16" s="6" t="s">
        <v>588</v>
      </c>
      <c r="C16" s="30">
        <v>17800</v>
      </c>
      <c r="D16" s="6" t="s">
        <v>573</v>
      </c>
      <c r="E16" s="3" t="s">
        <v>4</v>
      </c>
      <c r="F16" s="55">
        <v>0</v>
      </c>
      <c r="G16" s="55">
        <v>0</v>
      </c>
      <c r="H16" s="6" t="s">
        <v>1173</v>
      </c>
    </row>
    <row r="17" spans="1:8" ht="20" customHeight="1">
      <c r="A17" s="12" t="str">
        <f t="shared" si="0"/>
        <v>p[15]</v>
      </c>
      <c r="B17" s="6" t="s">
        <v>75</v>
      </c>
      <c r="C17" s="30">
        <f>C18*0.6</f>
        <v>0.21</v>
      </c>
      <c r="D17" s="6" t="s">
        <v>77</v>
      </c>
      <c r="E17" s="3" t="s">
        <v>4</v>
      </c>
      <c r="F17" s="55">
        <v>0</v>
      </c>
      <c r="G17" s="55">
        <v>0</v>
      </c>
      <c r="H17" s="6" t="s">
        <v>243</v>
      </c>
    </row>
    <row r="18" spans="1:8" ht="20" customHeight="1">
      <c r="A18" s="12" t="str">
        <f t="shared" si="0"/>
        <v>p[16]</v>
      </c>
      <c r="B18" s="31" t="s">
        <v>76</v>
      </c>
      <c r="C18" s="32">
        <v>0.35</v>
      </c>
      <c r="D18" s="31" t="s">
        <v>31</v>
      </c>
      <c r="E18" s="33" t="s">
        <v>4</v>
      </c>
      <c r="F18" s="56">
        <v>0</v>
      </c>
      <c r="G18" s="56">
        <v>0</v>
      </c>
      <c r="H18" s="31" t="s">
        <v>204</v>
      </c>
    </row>
    <row r="19" spans="1:8" ht="20" customHeight="1">
      <c r="A19" s="12" t="str">
        <f t="shared" si="0"/>
        <v>p[17]</v>
      </c>
      <c r="B19" s="6" t="s">
        <v>59</v>
      </c>
      <c r="C19" s="30">
        <v>2.5000000000000001E-2</v>
      </c>
      <c r="D19" s="6" t="s">
        <v>28</v>
      </c>
      <c r="E19" s="3" t="s">
        <v>4</v>
      </c>
      <c r="F19" s="55">
        <v>0</v>
      </c>
      <c r="G19" s="55">
        <v>0</v>
      </c>
      <c r="H19" s="6" t="s">
        <v>94</v>
      </c>
    </row>
    <row r="20" spans="1:8" ht="20" customHeight="1">
      <c r="A20" s="12" t="str">
        <f t="shared" si="0"/>
        <v>p[18]</v>
      </c>
      <c r="B20" s="6" t="s">
        <v>183</v>
      </c>
      <c r="C20" s="30">
        <v>7.5</v>
      </c>
      <c r="D20" s="6" t="s">
        <v>30</v>
      </c>
      <c r="E20" s="3" t="s">
        <v>4</v>
      </c>
      <c r="F20" s="55">
        <v>0</v>
      </c>
      <c r="G20" s="55">
        <v>0</v>
      </c>
      <c r="H20" s="40" t="s">
        <v>230</v>
      </c>
    </row>
    <row r="21" spans="1:8" ht="20" customHeight="1">
      <c r="A21" s="12" t="str">
        <f t="shared" si="0"/>
        <v>p[19]</v>
      </c>
      <c r="B21" s="6" t="s">
        <v>189</v>
      </c>
      <c r="C21" s="30">
        <v>28.75</v>
      </c>
      <c r="D21" s="6" t="s">
        <v>30</v>
      </c>
      <c r="E21" s="3" t="s">
        <v>4</v>
      </c>
      <c r="F21" s="55">
        <v>0</v>
      </c>
      <c r="G21" s="55">
        <v>0</v>
      </c>
      <c r="H21" s="6" t="s">
        <v>226</v>
      </c>
    </row>
    <row r="22" spans="1:8" ht="20" customHeight="1">
      <c r="A22" s="12" t="str">
        <f t="shared" si="0"/>
        <v>p[20]</v>
      </c>
      <c r="B22" s="6" t="s">
        <v>61</v>
      </c>
      <c r="C22" s="30">
        <v>275.5</v>
      </c>
      <c r="D22" s="6" t="s">
        <v>30</v>
      </c>
      <c r="E22" s="3" t="s">
        <v>4</v>
      </c>
      <c r="F22" s="55">
        <v>0</v>
      </c>
      <c r="G22" s="55">
        <v>0</v>
      </c>
      <c r="H22" s="6" t="s">
        <v>593</v>
      </c>
    </row>
    <row r="23" spans="1:8" ht="20" customHeight="1">
      <c r="A23" s="12" t="str">
        <f t="shared" si="0"/>
        <v>p[21]</v>
      </c>
      <c r="B23" s="44" t="s">
        <v>574</v>
      </c>
      <c r="C23" s="45">
        <v>1220.18</v>
      </c>
      <c r="D23" s="44" t="s">
        <v>30</v>
      </c>
      <c r="E23" s="46" t="s">
        <v>4</v>
      </c>
      <c r="F23" s="58">
        <v>0</v>
      </c>
      <c r="G23" s="58">
        <v>0</v>
      </c>
      <c r="H23" s="44" t="s">
        <v>592</v>
      </c>
    </row>
    <row r="24" spans="1:8" ht="20" customHeight="1">
      <c r="A24" s="12" t="str">
        <f t="shared" si="0"/>
        <v>p[22]</v>
      </c>
      <c r="B24" s="31" t="s">
        <v>60</v>
      </c>
      <c r="C24" s="32">
        <v>0.15</v>
      </c>
      <c r="D24" s="31" t="s">
        <v>58</v>
      </c>
      <c r="E24" s="33" t="s">
        <v>4</v>
      </c>
      <c r="F24" s="56">
        <v>0</v>
      </c>
      <c r="G24" s="56">
        <v>0</v>
      </c>
      <c r="H24" s="31" t="s">
        <v>65</v>
      </c>
    </row>
    <row r="25" spans="1:8" ht="20" customHeight="1">
      <c r="A25" s="12" t="str">
        <f t="shared" si="0"/>
        <v>p[23]</v>
      </c>
      <c r="B25" s="6" t="s">
        <v>39</v>
      </c>
      <c r="C25" s="30">
        <v>1</v>
      </c>
      <c r="D25" s="6" t="s">
        <v>28</v>
      </c>
      <c r="E25" s="3" t="s">
        <v>4</v>
      </c>
      <c r="F25" s="55">
        <v>0</v>
      </c>
      <c r="G25" s="55">
        <v>0</v>
      </c>
      <c r="H25" s="6" t="s">
        <v>95</v>
      </c>
    </row>
    <row r="26" spans="1:8" ht="20" customHeight="1">
      <c r="A26" s="12" t="str">
        <f t="shared" si="0"/>
        <v>p[24]</v>
      </c>
      <c r="B26" s="6" t="s">
        <v>43</v>
      </c>
      <c r="C26" s="30">
        <v>1380</v>
      </c>
      <c r="D26" s="6" t="s">
        <v>28</v>
      </c>
      <c r="E26" s="3" t="s">
        <v>4</v>
      </c>
      <c r="F26" s="55">
        <v>0</v>
      </c>
      <c r="G26" s="55">
        <v>0</v>
      </c>
      <c r="H26" s="6" t="s">
        <v>66</v>
      </c>
    </row>
    <row r="27" spans="1:8" ht="20" customHeight="1">
      <c r="A27" s="12" t="str">
        <f t="shared" si="0"/>
        <v>p[25]</v>
      </c>
      <c r="B27" s="6" t="s">
        <v>44</v>
      </c>
      <c r="C27" s="30">
        <f>1440+240</f>
        <v>1680</v>
      </c>
      <c r="D27" s="6" t="s">
        <v>28</v>
      </c>
      <c r="E27" s="3" t="s">
        <v>4</v>
      </c>
      <c r="F27" s="55">
        <v>0</v>
      </c>
      <c r="G27" s="55">
        <v>0</v>
      </c>
      <c r="H27" s="6" t="s">
        <v>67</v>
      </c>
    </row>
    <row r="28" spans="1:8" ht="20" customHeight="1">
      <c r="A28" s="12" t="str">
        <f t="shared" si="0"/>
        <v>p[26]</v>
      </c>
      <c r="B28" s="6" t="s">
        <v>45</v>
      </c>
      <c r="C28" s="30">
        <f>1440+660</f>
        <v>2100</v>
      </c>
      <c r="D28" s="6" t="s">
        <v>28</v>
      </c>
      <c r="E28" s="3" t="s">
        <v>4</v>
      </c>
      <c r="F28" s="55">
        <v>0</v>
      </c>
      <c r="G28" s="55">
        <v>0</v>
      </c>
      <c r="H28" s="6" t="s">
        <v>68</v>
      </c>
    </row>
    <row r="29" spans="1:8" ht="20" customHeight="1">
      <c r="A29" s="12" t="str">
        <f t="shared" si="0"/>
        <v>p[27]</v>
      </c>
      <c r="B29" s="6" t="s">
        <v>195</v>
      </c>
      <c r="C29" s="30">
        <f>(2197.4-C101*3)/3</f>
        <v>532.4666666666667</v>
      </c>
      <c r="D29" s="6" t="s">
        <v>155</v>
      </c>
      <c r="E29" s="3" t="s">
        <v>4</v>
      </c>
      <c r="F29" s="55">
        <v>0</v>
      </c>
      <c r="G29" s="55">
        <v>0</v>
      </c>
      <c r="H29" s="6" t="s">
        <v>1256</v>
      </c>
    </row>
    <row r="30" spans="1:8" ht="20" customHeight="1">
      <c r="A30" s="12" t="str">
        <f t="shared" si="0"/>
        <v>p[28]</v>
      </c>
      <c r="B30" s="6" t="s">
        <v>196</v>
      </c>
      <c r="C30" s="30">
        <v>9.4</v>
      </c>
      <c r="D30" s="6" t="s">
        <v>156</v>
      </c>
      <c r="E30" s="3" t="s">
        <v>4</v>
      </c>
      <c r="F30" s="55">
        <v>0</v>
      </c>
      <c r="G30" s="55">
        <v>0</v>
      </c>
      <c r="H30" s="6" t="s">
        <v>194</v>
      </c>
    </row>
    <row r="31" spans="1:8" ht="20" customHeight="1">
      <c r="A31" s="12" t="str">
        <f t="shared" si="0"/>
        <v>p[29]</v>
      </c>
      <c r="B31" s="6" t="s">
        <v>35</v>
      </c>
      <c r="C31" s="30">
        <v>20</v>
      </c>
      <c r="D31" s="6" t="s">
        <v>34</v>
      </c>
      <c r="E31" s="3" t="s">
        <v>4</v>
      </c>
      <c r="F31" s="55">
        <v>0</v>
      </c>
      <c r="G31" s="55">
        <v>0</v>
      </c>
      <c r="H31" s="40" t="s">
        <v>222</v>
      </c>
    </row>
    <row r="32" spans="1:8" ht="20" customHeight="1">
      <c r="A32" s="12" t="str">
        <f t="shared" si="0"/>
        <v>p[30]</v>
      </c>
      <c r="B32" s="6" t="s">
        <v>40</v>
      </c>
      <c r="C32" s="30">
        <v>0.47899999999999998</v>
      </c>
      <c r="D32" s="6" t="s">
        <v>31</v>
      </c>
      <c r="E32" s="3" t="s">
        <v>4</v>
      </c>
      <c r="F32" s="55">
        <v>0</v>
      </c>
      <c r="G32" s="55">
        <v>0</v>
      </c>
      <c r="H32" s="40" t="s">
        <v>210</v>
      </c>
    </row>
    <row r="33" spans="1:8" ht="20" customHeight="1">
      <c r="A33" s="12" t="str">
        <f t="shared" si="0"/>
        <v>p[31]</v>
      </c>
      <c r="B33" s="6" t="s">
        <v>53</v>
      </c>
      <c r="C33" s="30">
        <v>2.67491276104403E-2</v>
      </c>
      <c r="D33" s="6" t="s">
        <v>55</v>
      </c>
      <c r="E33" s="3" t="s">
        <v>4</v>
      </c>
      <c r="F33" s="55">
        <v>0</v>
      </c>
      <c r="G33" s="55">
        <v>0</v>
      </c>
      <c r="H33" s="6" t="s">
        <v>223</v>
      </c>
    </row>
    <row r="34" spans="1:8" ht="20" customHeight="1">
      <c r="A34" s="12" t="str">
        <f t="shared" si="0"/>
        <v>p[32]</v>
      </c>
      <c r="B34" s="6" t="s">
        <v>52</v>
      </c>
      <c r="C34" s="30">
        <v>0.19206343555034999</v>
      </c>
      <c r="D34" s="6" t="s">
        <v>33</v>
      </c>
      <c r="E34" s="3" t="s">
        <v>4</v>
      </c>
      <c r="F34" s="55">
        <v>0</v>
      </c>
      <c r="G34" s="55">
        <v>0</v>
      </c>
      <c r="H34" s="6" t="s">
        <v>224</v>
      </c>
    </row>
    <row r="35" spans="1:8" ht="20" customHeight="1">
      <c r="A35" s="12" t="str">
        <f t="shared" si="0"/>
        <v>p[33]</v>
      </c>
      <c r="B35" s="6" t="s">
        <v>49</v>
      </c>
      <c r="C35" s="30">
        <v>0.39969617726427398</v>
      </c>
      <c r="D35" s="6" t="s">
        <v>51</v>
      </c>
      <c r="E35" s="3" t="s">
        <v>4</v>
      </c>
      <c r="F35" s="55">
        <v>0</v>
      </c>
      <c r="G35" s="55">
        <v>0</v>
      </c>
      <c r="H35" s="6" t="s">
        <v>225</v>
      </c>
    </row>
    <row r="36" spans="1:8" ht="20" customHeight="1">
      <c r="A36" s="12" t="str">
        <f t="shared" si="0"/>
        <v>p[34]</v>
      </c>
      <c r="B36" s="6" t="s">
        <v>50</v>
      </c>
      <c r="C36" s="30">
        <v>9.5799999999999996E-2</v>
      </c>
      <c r="D36" s="6" t="s">
        <v>42</v>
      </c>
      <c r="E36" s="3" t="s">
        <v>4</v>
      </c>
      <c r="F36" s="55">
        <v>0</v>
      </c>
      <c r="G36" s="55">
        <v>0</v>
      </c>
      <c r="H36" s="41" t="s">
        <v>211</v>
      </c>
    </row>
    <row r="37" spans="1:8" ht="20" customHeight="1">
      <c r="A37" s="12" t="str">
        <f t="shared" si="0"/>
        <v>p[35]</v>
      </c>
      <c r="B37" s="31" t="s">
        <v>56</v>
      </c>
      <c r="C37" s="32">
        <v>7.5</v>
      </c>
      <c r="D37" s="31" t="s">
        <v>57</v>
      </c>
      <c r="E37" s="33" t="s">
        <v>4</v>
      </c>
      <c r="F37" s="56">
        <v>0</v>
      </c>
      <c r="G37" s="56">
        <v>0</v>
      </c>
      <c r="H37" s="31" t="s">
        <v>212</v>
      </c>
    </row>
    <row r="38" spans="1:8" ht="20" customHeight="1">
      <c r="A38" s="12" t="str">
        <f t="shared" si="0"/>
        <v>p[36]</v>
      </c>
      <c r="B38" s="6" t="s">
        <v>125</v>
      </c>
      <c r="C38" s="30">
        <v>4.0000000000000001E-3</v>
      </c>
      <c r="D38" s="6" t="s">
        <v>148</v>
      </c>
      <c r="E38" s="3" t="s">
        <v>4</v>
      </c>
      <c r="F38" s="55">
        <v>0</v>
      </c>
      <c r="G38" s="55">
        <v>0</v>
      </c>
      <c r="H38" s="6" t="s">
        <v>218</v>
      </c>
    </row>
    <row r="39" spans="1:8" ht="20" customHeight="1">
      <c r="A39" s="12" t="str">
        <f t="shared" si="0"/>
        <v>p[37]</v>
      </c>
      <c r="B39" s="6" t="s">
        <v>132</v>
      </c>
      <c r="C39" s="30">
        <v>7.5999999999999998E-2</v>
      </c>
      <c r="D39" s="6" t="s">
        <v>28</v>
      </c>
      <c r="E39" s="3" t="s">
        <v>4</v>
      </c>
      <c r="F39" s="55">
        <v>0</v>
      </c>
      <c r="G39" s="55">
        <v>0</v>
      </c>
      <c r="H39" s="6" t="s">
        <v>219</v>
      </c>
    </row>
    <row r="40" spans="1:8" ht="20" customHeight="1">
      <c r="A40" s="12" t="str">
        <f t="shared" si="0"/>
        <v>p[38]</v>
      </c>
      <c r="B40" s="6" t="s">
        <v>169</v>
      </c>
      <c r="C40" s="30">
        <v>5</v>
      </c>
      <c r="D40" s="6" t="s">
        <v>170</v>
      </c>
      <c r="E40" s="3" t="s">
        <v>4</v>
      </c>
      <c r="F40" s="55">
        <v>0</v>
      </c>
      <c r="G40" s="55">
        <v>0</v>
      </c>
      <c r="H40" s="40" t="s">
        <v>229</v>
      </c>
    </row>
    <row r="41" spans="1:8" ht="20" customHeight="1">
      <c r="A41" s="12" t="str">
        <f t="shared" si="0"/>
        <v>p[39]</v>
      </c>
      <c r="B41" s="6" t="s">
        <v>182</v>
      </c>
      <c r="C41" s="30">
        <v>0.5</v>
      </c>
      <c r="D41" s="6" t="s">
        <v>170</v>
      </c>
      <c r="E41" s="3" t="s">
        <v>4</v>
      </c>
      <c r="F41" s="55">
        <v>0</v>
      </c>
      <c r="G41" s="55">
        <v>0</v>
      </c>
      <c r="H41" s="6" t="s">
        <v>220</v>
      </c>
    </row>
    <row r="42" spans="1:8" ht="20" customHeight="1">
      <c r="A42" s="12" t="str">
        <f t="shared" si="0"/>
        <v>p[40]</v>
      </c>
      <c r="B42" s="6" t="s">
        <v>245</v>
      </c>
      <c r="C42" s="30">
        <f>65.76*4.9/33.5</f>
        <v>9.6186268656716436</v>
      </c>
      <c r="D42" s="6" t="s">
        <v>30</v>
      </c>
      <c r="E42" s="3" t="s">
        <v>4</v>
      </c>
      <c r="F42" s="55">
        <v>0</v>
      </c>
      <c r="G42" s="55">
        <v>0</v>
      </c>
      <c r="H42" s="6" t="s">
        <v>250</v>
      </c>
    </row>
    <row r="43" spans="1:8" ht="20" customHeight="1">
      <c r="A43" s="12" t="str">
        <f t="shared" si="0"/>
        <v>p[41]</v>
      </c>
      <c r="B43" s="6" t="s">
        <v>246</v>
      </c>
      <c r="C43" s="30">
        <f>65.76*7.9/33.5</f>
        <v>15.507582089552239</v>
      </c>
      <c r="D43" s="6" t="s">
        <v>30</v>
      </c>
      <c r="E43" s="3" t="s">
        <v>4</v>
      </c>
      <c r="F43" s="55">
        <v>0</v>
      </c>
      <c r="G43" s="55">
        <v>0</v>
      </c>
      <c r="H43" s="6" t="s">
        <v>251</v>
      </c>
    </row>
    <row r="44" spans="1:8" ht="20" customHeight="1">
      <c r="A44" s="12" t="str">
        <f t="shared" si="0"/>
        <v>p[42]</v>
      </c>
      <c r="B44" s="6" t="s">
        <v>247</v>
      </c>
      <c r="C44" s="30">
        <f t="shared" ref="C44:C46" si="1">65.76*7.9/33.5</f>
        <v>15.507582089552239</v>
      </c>
      <c r="D44" s="6" t="s">
        <v>30</v>
      </c>
      <c r="E44" s="3" t="s">
        <v>4</v>
      </c>
      <c r="F44" s="55">
        <v>0</v>
      </c>
      <c r="G44" s="55">
        <v>0</v>
      </c>
      <c r="H44" s="6" t="s">
        <v>252</v>
      </c>
    </row>
    <row r="45" spans="1:8" ht="20" customHeight="1">
      <c r="A45" s="12" t="str">
        <f t="shared" si="0"/>
        <v>p[43]</v>
      </c>
      <c r="B45" s="6" t="s">
        <v>248</v>
      </c>
      <c r="C45" s="30">
        <f>65.76*4.9/33.5</f>
        <v>9.6186268656716436</v>
      </c>
      <c r="D45" s="6" t="s">
        <v>30</v>
      </c>
      <c r="E45" s="3" t="s">
        <v>4</v>
      </c>
      <c r="F45" s="55">
        <v>0</v>
      </c>
      <c r="G45" s="55">
        <v>0</v>
      </c>
      <c r="H45" s="6" t="s">
        <v>253</v>
      </c>
    </row>
    <row r="46" spans="1:8" ht="20" customHeight="1">
      <c r="A46" s="12" t="str">
        <f t="shared" si="0"/>
        <v>p[44]</v>
      </c>
      <c r="B46" s="44" t="s">
        <v>249</v>
      </c>
      <c r="C46" s="45">
        <f t="shared" si="1"/>
        <v>15.507582089552239</v>
      </c>
      <c r="D46" s="44" t="s">
        <v>30</v>
      </c>
      <c r="E46" s="46" t="s">
        <v>4</v>
      </c>
      <c r="F46" s="58">
        <v>0</v>
      </c>
      <c r="G46" s="58">
        <v>0</v>
      </c>
      <c r="H46" s="44" t="s">
        <v>252</v>
      </c>
    </row>
    <row r="47" spans="1:8" ht="20" customHeight="1">
      <c r="A47" s="12" t="str">
        <f t="shared" si="0"/>
        <v>p[45]</v>
      </c>
      <c r="B47" s="44" t="s">
        <v>177</v>
      </c>
      <c r="C47" s="72">
        <v>13.813449006561552</v>
      </c>
      <c r="D47" s="44" t="s">
        <v>175</v>
      </c>
      <c r="E47" s="46" t="s">
        <v>4</v>
      </c>
      <c r="F47" s="58">
        <v>0</v>
      </c>
      <c r="G47" s="58">
        <v>0</v>
      </c>
      <c r="H47" s="44" t="s">
        <v>176</v>
      </c>
    </row>
    <row r="48" spans="1:8" ht="20" customHeight="1">
      <c r="A48" s="12" t="str">
        <f t="shared" si="0"/>
        <v>p[46]</v>
      </c>
      <c r="B48" s="6" t="s">
        <v>178</v>
      </c>
      <c r="C48" s="2">
        <v>0.88545325426634969</v>
      </c>
      <c r="D48" s="6" t="s">
        <v>175</v>
      </c>
      <c r="E48" s="3" t="s">
        <v>4</v>
      </c>
      <c r="F48" s="55">
        <v>0</v>
      </c>
      <c r="G48" s="55">
        <v>0</v>
      </c>
      <c r="H48" s="6" t="s">
        <v>176</v>
      </c>
    </row>
    <row r="49" spans="1:8" ht="20" customHeight="1">
      <c r="A49" s="12" t="str">
        <f t="shared" si="0"/>
        <v>p[47]</v>
      </c>
      <c r="B49" s="6" t="s">
        <v>179</v>
      </c>
      <c r="C49" s="2">
        <v>7.5338748074038004E-3</v>
      </c>
      <c r="D49" s="6" t="s">
        <v>175</v>
      </c>
      <c r="E49" s="3" t="s">
        <v>4</v>
      </c>
      <c r="F49" s="55">
        <v>0</v>
      </c>
      <c r="G49" s="55">
        <v>0</v>
      </c>
      <c r="H49" s="6" t="s">
        <v>176</v>
      </c>
    </row>
    <row r="50" spans="1:8" ht="20" customHeight="1">
      <c r="A50" s="12" t="str">
        <f t="shared" si="0"/>
        <v>p[48]</v>
      </c>
      <c r="B50" s="6" t="s">
        <v>180</v>
      </c>
      <c r="C50" s="2">
        <v>1.3237336512254904E-2</v>
      </c>
      <c r="D50" s="6" t="s">
        <v>175</v>
      </c>
      <c r="E50" s="3" t="s">
        <v>4</v>
      </c>
      <c r="F50" s="55">
        <v>0</v>
      </c>
      <c r="G50" s="55">
        <v>0</v>
      </c>
      <c r="H50" s="6" t="s">
        <v>176</v>
      </c>
    </row>
    <row r="51" spans="1:8" ht="20" customHeight="1">
      <c r="A51" s="12" t="str">
        <f t="shared" si="0"/>
        <v>p[49]</v>
      </c>
      <c r="B51" s="6" t="s">
        <v>181</v>
      </c>
      <c r="C51" s="2">
        <v>1.9203610365854884</v>
      </c>
      <c r="D51" s="6" t="s">
        <v>175</v>
      </c>
      <c r="E51" s="3" t="s">
        <v>4</v>
      </c>
      <c r="F51" s="55">
        <v>0</v>
      </c>
      <c r="G51" s="55">
        <v>0</v>
      </c>
      <c r="H51" s="6" t="s">
        <v>176</v>
      </c>
    </row>
    <row r="52" spans="1:8" ht="20" customHeight="1">
      <c r="A52" s="12" t="str">
        <f t="shared" si="0"/>
        <v>p[50]</v>
      </c>
      <c r="B52" s="6" t="s">
        <v>241</v>
      </c>
      <c r="C52" s="30">
        <v>100</v>
      </c>
      <c r="D52" s="6" t="s">
        <v>242</v>
      </c>
      <c r="E52" s="3" t="s">
        <v>4</v>
      </c>
      <c r="F52" s="55">
        <v>0</v>
      </c>
      <c r="G52" s="55">
        <v>0</v>
      </c>
    </row>
    <row r="53" spans="1:8" ht="20" customHeight="1">
      <c r="A53" s="12" t="str">
        <f t="shared" si="0"/>
        <v>p[51]</v>
      </c>
      <c r="B53" s="44" t="s">
        <v>240</v>
      </c>
      <c r="C53" s="45">
        <v>2000</v>
      </c>
      <c r="D53" s="44" t="s">
        <v>30</v>
      </c>
      <c r="E53" s="46" t="s">
        <v>4</v>
      </c>
      <c r="F53" s="58">
        <v>0</v>
      </c>
      <c r="G53" s="58">
        <v>0</v>
      </c>
      <c r="H53" s="44"/>
    </row>
    <row r="54" spans="1:8" ht="20" customHeight="1">
      <c r="A54" s="12" t="str">
        <f t="shared" si="0"/>
        <v>p[52]</v>
      </c>
      <c r="B54" s="31" t="s">
        <v>207</v>
      </c>
      <c r="C54" s="32">
        <v>3361.85</v>
      </c>
      <c r="D54" s="31" t="s">
        <v>208</v>
      </c>
      <c r="E54" s="33" t="s">
        <v>4</v>
      </c>
      <c r="F54" s="56">
        <v>0</v>
      </c>
      <c r="G54" s="56">
        <v>0</v>
      </c>
      <c r="H54" s="31" t="s">
        <v>1541</v>
      </c>
    </row>
    <row r="55" spans="1:8" ht="20" customHeight="1">
      <c r="A55" s="12" t="str">
        <f t="shared" si="0"/>
        <v>p[53]</v>
      </c>
      <c r="B55" s="6" t="s">
        <v>79</v>
      </c>
      <c r="C55" s="30">
        <v>1</v>
      </c>
      <c r="D55" s="6" t="s">
        <v>28</v>
      </c>
      <c r="E55" s="3" t="s">
        <v>4</v>
      </c>
      <c r="F55" s="55">
        <v>0</v>
      </c>
      <c r="G55" s="55">
        <v>0</v>
      </c>
      <c r="H55" s="6" t="s">
        <v>85</v>
      </c>
    </row>
    <row r="56" spans="1:8" ht="20" customHeight="1">
      <c r="A56" s="12" t="str">
        <f t="shared" si="0"/>
        <v>p[54]</v>
      </c>
      <c r="B56" s="6" t="s">
        <v>98</v>
      </c>
      <c r="C56" s="30">
        <v>12.5576090940038</v>
      </c>
      <c r="D56" s="6" t="s">
        <v>30</v>
      </c>
      <c r="E56" s="3" t="s">
        <v>4</v>
      </c>
      <c r="F56" s="55">
        <v>0</v>
      </c>
      <c r="G56" s="55">
        <v>0</v>
      </c>
      <c r="H56" s="6" t="s">
        <v>80</v>
      </c>
    </row>
    <row r="57" spans="1:8" ht="20" customHeight="1">
      <c r="A57" s="12" t="str">
        <f t="shared" si="0"/>
        <v>p[55]</v>
      </c>
      <c r="B57" s="6" t="s">
        <v>81</v>
      </c>
      <c r="C57" s="30">
        <v>2.0564354901012099</v>
      </c>
      <c r="D57" s="6" t="s">
        <v>31</v>
      </c>
      <c r="E57" s="3" t="s">
        <v>4</v>
      </c>
      <c r="F57" s="55">
        <v>0</v>
      </c>
      <c r="G57" s="55">
        <v>0</v>
      </c>
      <c r="H57" s="6" t="s">
        <v>82</v>
      </c>
    </row>
    <row r="58" spans="1:8" ht="20" customHeight="1">
      <c r="A58" s="12" t="str">
        <f t="shared" si="0"/>
        <v>p[56]</v>
      </c>
      <c r="B58" s="31" t="s">
        <v>83</v>
      </c>
      <c r="C58" s="32">
        <v>8.3500139382031893E-2</v>
      </c>
      <c r="D58" s="31" t="s">
        <v>58</v>
      </c>
      <c r="E58" s="33" t="s">
        <v>4</v>
      </c>
      <c r="F58" s="56">
        <v>0</v>
      </c>
      <c r="G58" s="56">
        <v>0</v>
      </c>
      <c r="H58" s="31" t="s">
        <v>84</v>
      </c>
    </row>
    <row r="59" spans="1:8" ht="20" customHeight="1">
      <c r="A59" s="12" t="str">
        <f t="shared" si="0"/>
        <v>p[57]</v>
      </c>
      <c r="B59" s="6" t="s">
        <v>106</v>
      </c>
      <c r="C59" s="30">
        <v>6</v>
      </c>
      <c r="D59" s="6" t="s">
        <v>28</v>
      </c>
      <c r="E59" s="3" t="s">
        <v>4</v>
      </c>
      <c r="F59" s="55">
        <v>0</v>
      </c>
      <c r="G59" s="55">
        <v>0</v>
      </c>
      <c r="H59" s="6" t="s">
        <v>91</v>
      </c>
    </row>
    <row r="60" spans="1:8" ht="20" customHeight="1">
      <c r="A60" s="12" t="str">
        <f t="shared" si="0"/>
        <v>p[58]</v>
      </c>
      <c r="B60" s="6" t="s">
        <v>1208</v>
      </c>
      <c r="C60" s="30">
        <v>360</v>
      </c>
      <c r="D60" s="6" t="s">
        <v>28</v>
      </c>
      <c r="E60" s="3" t="s">
        <v>4</v>
      </c>
      <c r="F60" s="55">
        <v>0</v>
      </c>
      <c r="G60" s="55">
        <v>0</v>
      </c>
      <c r="H60" s="6" t="s">
        <v>1210</v>
      </c>
    </row>
    <row r="61" spans="1:8" ht="20" customHeight="1">
      <c r="A61" s="12" t="str">
        <f t="shared" si="0"/>
        <v>p[59]</v>
      </c>
      <c r="B61" s="6" t="s">
        <v>1207</v>
      </c>
      <c r="C61" s="30">
        <v>360</v>
      </c>
      <c r="D61" s="6" t="s">
        <v>28</v>
      </c>
      <c r="E61" s="3" t="s">
        <v>4</v>
      </c>
      <c r="F61" s="55">
        <v>0</v>
      </c>
      <c r="G61" s="55">
        <v>0</v>
      </c>
      <c r="H61" s="6" t="s">
        <v>1209</v>
      </c>
    </row>
    <row r="62" spans="1:8" ht="20" customHeight="1">
      <c r="A62" s="12" t="str">
        <f t="shared" si="0"/>
        <v>p[60]</v>
      </c>
      <c r="B62" s="6" t="s">
        <v>88</v>
      </c>
      <c r="C62" s="30">
        <v>360</v>
      </c>
      <c r="D62" s="6" t="s">
        <v>28</v>
      </c>
      <c r="E62" s="3" t="s">
        <v>4</v>
      </c>
      <c r="F62" s="55">
        <v>0</v>
      </c>
      <c r="G62" s="55">
        <v>0</v>
      </c>
      <c r="H62" s="6" t="s">
        <v>92</v>
      </c>
    </row>
    <row r="63" spans="1:8" ht="20" customHeight="1">
      <c r="A63" s="12" t="str">
        <f t="shared" si="0"/>
        <v>p[61]</v>
      </c>
      <c r="B63" s="6" t="s">
        <v>1585</v>
      </c>
      <c r="C63" s="30">
        <v>60</v>
      </c>
      <c r="D63" s="6" t="s">
        <v>28</v>
      </c>
      <c r="E63" s="3" t="s">
        <v>4</v>
      </c>
      <c r="F63" s="55">
        <v>0</v>
      </c>
      <c r="G63" s="55">
        <v>0</v>
      </c>
      <c r="H63" s="6" t="s">
        <v>1586</v>
      </c>
    </row>
    <row r="64" spans="1:8" ht="20" customHeight="1">
      <c r="A64" s="12" t="str">
        <f t="shared" si="0"/>
        <v>p[62]</v>
      </c>
      <c r="B64" s="6" t="s">
        <v>578</v>
      </c>
      <c r="C64" s="30">
        <v>8.3099999999999997E-3</v>
      </c>
      <c r="D64" s="6" t="s">
        <v>100</v>
      </c>
      <c r="E64" s="3" t="s">
        <v>4</v>
      </c>
      <c r="F64" s="55">
        <v>0</v>
      </c>
      <c r="G64" s="55">
        <v>0</v>
      </c>
      <c r="H64" s="6" t="s">
        <v>99</v>
      </c>
    </row>
    <row r="65" spans="1:8" ht="20" customHeight="1">
      <c r="A65" s="12" t="str">
        <f t="shared" si="0"/>
        <v>p[63]</v>
      </c>
      <c r="B65" s="6" t="s">
        <v>1594</v>
      </c>
      <c r="C65" s="124">
        <v>3733.0160000000001</v>
      </c>
      <c r="D65" s="6" t="s">
        <v>1595</v>
      </c>
      <c r="E65" s="3" t="s">
        <v>4</v>
      </c>
      <c r="F65" s="55">
        <v>0</v>
      </c>
      <c r="G65" s="55">
        <v>0</v>
      </c>
      <c r="H65" s="6" t="s">
        <v>1596</v>
      </c>
    </row>
    <row r="66" spans="1:8" ht="20" customHeight="1">
      <c r="A66" s="12" t="str">
        <f t="shared" si="0"/>
        <v>p[64]</v>
      </c>
      <c r="B66" s="6" t="s">
        <v>1597</v>
      </c>
      <c r="C66" s="124">
        <v>2266.4740000000002</v>
      </c>
      <c r="D66" s="6" t="s">
        <v>1595</v>
      </c>
      <c r="E66" s="3" t="s">
        <v>4</v>
      </c>
      <c r="F66" s="55">
        <v>0</v>
      </c>
      <c r="G66" s="55">
        <v>0</v>
      </c>
      <c r="H66" s="6" t="s">
        <v>1598</v>
      </c>
    </row>
    <row r="67" spans="1:8" ht="20" customHeight="1">
      <c r="A67" s="12" t="str">
        <f t="shared" ref="A67:A130" si="2">CONCATENATE("p[", ROW()-2, "]")</f>
        <v>p[65]</v>
      </c>
      <c r="B67" s="6" t="s">
        <v>1599</v>
      </c>
      <c r="C67" s="124">
        <v>144.90959201894339</v>
      </c>
      <c r="D67" s="6" t="s">
        <v>258</v>
      </c>
      <c r="E67" s="3" t="s">
        <v>4</v>
      </c>
      <c r="F67" s="55">
        <v>0</v>
      </c>
      <c r="G67" s="55">
        <v>0</v>
      </c>
      <c r="H67" s="6" t="s">
        <v>1600</v>
      </c>
    </row>
    <row r="68" spans="1:8" ht="20" customHeight="1">
      <c r="A68" s="12" t="str">
        <f t="shared" si="2"/>
        <v>p[66]</v>
      </c>
      <c r="B68" s="6" t="s">
        <v>1601</v>
      </c>
      <c r="C68" s="124">
        <v>1791.0935053518072</v>
      </c>
      <c r="D68" s="6" t="s">
        <v>1602</v>
      </c>
      <c r="E68" s="3" t="s">
        <v>4</v>
      </c>
      <c r="F68" s="55">
        <v>0</v>
      </c>
      <c r="G68" s="55">
        <v>0</v>
      </c>
      <c r="H68" s="6" t="s">
        <v>1603</v>
      </c>
    </row>
    <row r="69" spans="1:8" ht="20" customHeight="1">
      <c r="A69" s="12" t="str">
        <f t="shared" si="2"/>
        <v>p[67]</v>
      </c>
      <c r="B69" s="6" t="s">
        <v>227</v>
      </c>
      <c r="C69" s="30">
        <f>200000*10^-9</f>
        <v>2.0000000000000001E-4</v>
      </c>
      <c r="D69" s="6" t="s">
        <v>102</v>
      </c>
      <c r="E69" s="3" t="s">
        <v>4</v>
      </c>
      <c r="F69" s="55">
        <v>0</v>
      </c>
      <c r="G69" s="55">
        <v>0</v>
      </c>
      <c r="H69" s="6" t="s">
        <v>228</v>
      </c>
    </row>
    <row r="70" spans="1:8" ht="20" customHeight="1">
      <c r="A70" s="12" t="str">
        <f t="shared" si="2"/>
        <v>p[68]</v>
      </c>
      <c r="B70" s="6" t="s">
        <v>1176</v>
      </c>
      <c r="C70" s="30">
        <v>0.05</v>
      </c>
      <c r="D70" s="6" t="s">
        <v>1177</v>
      </c>
      <c r="E70" s="3" t="s">
        <v>4</v>
      </c>
      <c r="F70" s="55">
        <v>0</v>
      </c>
      <c r="G70" s="55">
        <v>0.2</v>
      </c>
      <c r="H70" s="6" t="s">
        <v>1178</v>
      </c>
    </row>
    <row r="71" spans="1:8" ht="20" customHeight="1">
      <c r="A71" s="12" t="str">
        <f t="shared" si="2"/>
        <v>p[69]</v>
      </c>
      <c r="B71" s="6" t="s">
        <v>103</v>
      </c>
      <c r="C71" s="30">
        <v>1</v>
      </c>
      <c r="D71" s="6" t="s">
        <v>104</v>
      </c>
      <c r="E71" s="3" t="s">
        <v>4</v>
      </c>
      <c r="F71" s="55">
        <v>0</v>
      </c>
      <c r="G71" s="55">
        <v>0</v>
      </c>
      <c r="H71" s="6" t="s">
        <v>105</v>
      </c>
    </row>
    <row r="72" spans="1:8" ht="20" customHeight="1">
      <c r="A72" s="12" t="str">
        <f t="shared" si="2"/>
        <v>p[70]</v>
      </c>
      <c r="B72" s="6" t="s">
        <v>108</v>
      </c>
      <c r="C72" s="30">
        <v>6.5277777777777784E-4</v>
      </c>
      <c r="D72" s="6" t="s">
        <v>109</v>
      </c>
      <c r="E72" s="3" t="s">
        <v>4</v>
      </c>
      <c r="F72" s="55">
        <v>0</v>
      </c>
      <c r="G72" s="55">
        <v>0</v>
      </c>
      <c r="H72" s="6" t="s">
        <v>213</v>
      </c>
    </row>
    <row r="73" spans="1:8" ht="20" customHeight="1">
      <c r="A73" s="12" t="str">
        <f t="shared" si="2"/>
        <v>p[71]</v>
      </c>
      <c r="B73" s="6" t="s">
        <v>110</v>
      </c>
      <c r="C73" s="30">
        <v>39.6</v>
      </c>
      <c r="D73" s="6" t="s">
        <v>111</v>
      </c>
      <c r="E73" s="3" t="s">
        <v>4</v>
      </c>
      <c r="F73" s="55">
        <v>0</v>
      </c>
      <c r="G73" s="55">
        <v>0</v>
      </c>
      <c r="H73" s="40" t="s">
        <v>209</v>
      </c>
    </row>
    <row r="74" spans="1:8" ht="20" customHeight="1">
      <c r="A74" s="12" t="str">
        <f t="shared" si="2"/>
        <v>p[72]</v>
      </c>
      <c r="B74" s="6" t="s">
        <v>112</v>
      </c>
      <c r="C74" s="30">
        <v>20</v>
      </c>
      <c r="D74" s="6" t="s">
        <v>114</v>
      </c>
      <c r="E74" s="3" t="s">
        <v>4</v>
      </c>
      <c r="F74" s="55">
        <v>0</v>
      </c>
      <c r="G74" s="55">
        <v>0</v>
      </c>
      <c r="H74" s="6" t="s">
        <v>193</v>
      </c>
    </row>
    <row r="75" spans="1:8" ht="20" customHeight="1">
      <c r="A75" s="12" t="str">
        <f t="shared" si="2"/>
        <v>p[73]</v>
      </c>
      <c r="B75" s="6" t="s">
        <v>115</v>
      </c>
      <c r="C75" s="30">
        <v>15</v>
      </c>
      <c r="D75" s="6" t="s">
        <v>113</v>
      </c>
      <c r="E75" s="3" t="s">
        <v>4</v>
      </c>
      <c r="F75" s="55">
        <v>0</v>
      </c>
      <c r="G75" s="55">
        <v>0</v>
      </c>
      <c r="H75" s="6" t="s">
        <v>120</v>
      </c>
    </row>
    <row r="76" spans="1:8" ht="20" customHeight="1">
      <c r="A76" s="12" t="str">
        <f t="shared" si="2"/>
        <v>p[74]</v>
      </c>
      <c r="B76" s="6" t="s">
        <v>116</v>
      </c>
      <c r="C76" s="30">
        <v>25</v>
      </c>
      <c r="D76" s="6" t="s">
        <v>113</v>
      </c>
      <c r="E76" s="3" t="s">
        <v>4</v>
      </c>
      <c r="F76" s="55">
        <v>0</v>
      </c>
      <c r="G76" s="55">
        <v>0</v>
      </c>
      <c r="H76" s="6" t="s">
        <v>121</v>
      </c>
    </row>
    <row r="77" spans="1:8" ht="20" customHeight="1">
      <c r="A77" s="12" t="str">
        <f t="shared" si="2"/>
        <v>p[75]</v>
      </c>
      <c r="B77" s="6" t="s">
        <v>117</v>
      </c>
      <c r="C77" s="30">
        <v>60</v>
      </c>
      <c r="D77" s="6" t="s">
        <v>113</v>
      </c>
      <c r="E77" s="3" t="s">
        <v>4</v>
      </c>
      <c r="F77" s="55">
        <v>0</v>
      </c>
      <c r="G77" s="55">
        <v>0</v>
      </c>
      <c r="H77" s="6" t="s">
        <v>122</v>
      </c>
    </row>
    <row r="78" spans="1:8" ht="20" customHeight="1">
      <c r="A78" s="12" t="str">
        <f t="shared" si="2"/>
        <v>p[76]</v>
      </c>
      <c r="B78" s="6" t="s">
        <v>118</v>
      </c>
      <c r="C78" s="30">
        <v>15</v>
      </c>
      <c r="D78" s="6" t="s">
        <v>113</v>
      </c>
      <c r="E78" s="3" t="s">
        <v>4</v>
      </c>
      <c r="F78" s="55">
        <v>0</v>
      </c>
      <c r="G78" s="55">
        <v>0</v>
      </c>
      <c r="H78" s="6" t="s">
        <v>123</v>
      </c>
    </row>
    <row r="79" spans="1:8" ht="20" customHeight="1">
      <c r="A79" s="12" t="str">
        <f t="shared" si="2"/>
        <v>p[77]</v>
      </c>
      <c r="B79" s="44" t="s">
        <v>119</v>
      </c>
      <c r="C79" s="45">
        <v>780</v>
      </c>
      <c r="D79" s="44" t="s">
        <v>113</v>
      </c>
      <c r="E79" s="46" t="s">
        <v>4</v>
      </c>
      <c r="F79" s="58">
        <v>0</v>
      </c>
      <c r="G79" s="58">
        <v>0</v>
      </c>
      <c r="H79" s="44" t="s">
        <v>124</v>
      </c>
    </row>
    <row r="80" spans="1:8" ht="20" customHeight="1">
      <c r="A80" s="12" t="str">
        <f t="shared" si="2"/>
        <v>p[78]</v>
      </c>
      <c r="B80" s="44" t="s">
        <v>579</v>
      </c>
      <c r="C80" s="45">
        <v>1455.3</v>
      </c>
      <c r="D80" s="44" t="s">
        <v>30</v>
      </c>
      <c r="E80" s="46" t="s">
        <v>4</v>
      </c>
      <c r="F80" s="58">
        <v>0</v>
      </c>
      <c r="G80" s="58">
        <v>0</v>
      </c>
      <c r="H80" s="44" t="s">
        <v>580</v>
      </c>
    </row>
    <row r="81" spans="1:8" ht="20" customHeight="1">
      <c r="A81" s="12" t="str">
        <f t="shared" si="2"/>
        <v>p[79]</v>
      </c>
      <c r="B81" s="6" t="s">
        <v>482</v>
      </c>
      <c r="C81" s="30">
        <f>2*PI()*2.5*20</f>
        <v>314.15926535897933</v>
      </c>
      <c r="D81" s="6" t="s">
        <v>485</v>
      </c>
      <c r="E81" s="3" t="s">
        <v>4</v>
      </c>
      <c r="F81" s="55">
        <v>0</v>
      </c>
      <c r="G81" s="55">
        <v>0</v>
      </c>
      <c r="H81" s="6" t="s">
        <v>1167</v>
      </c>
    </row>
    <row r="82" spans="1:8" ht="20" customHeight="1">
      <c r="A82" s="12" t="str">
        <f t="shared" si="2"/>
        <v>p[80]</v>
      </c>
      <c r="B82" s="6" t="s">
        <v>483</v>
      </c>
      <c r="C82" s="30">
        <f>2*PI()*4*15</f>
        <v>376.99111843077515</v>
      </c>
      <c r="D82" s="6" t="s">
        <v>484</v>
      </c>
      <c r="E82" s="3" t="s">
        <v>4</v>
      </c>
      <c r="F82" s="55">
        <v>0</v>
      </c>
      <c r="G82" s="55">
        <v>0</v>
      </c>
      <c r="H82" s="6" t="s">
        <v>1168</v>
      </c>
    </row>
    <row r="83" spans="1:8" ht="20" customHeight="1">
      <c r="A83" s="12" t="str">
        <f t="shared" si="2"/>
        <v>p[81]</v>
      </c>
      <c r="B83" s="6" t="s">
        <v>1166</v>
      </c>
      <c r="C83" s="30">
        <f>2*PI()*4*25</f>
        <v>628.31853071795865</v>
      </c>
      <c r="D83" s="6" t="s">
        <v>484</v>
      </c>
      <c r="E83" s="3" t="s">
        <v>4</v>
      </c>
      <c r="F83" s="55">
        <v>0</v>
      </c>
      <c r="G83" s="55">
        <v>0</v>
      </c>
      <c r="H83" s="6" t="s">
        <v>1191</v>
      </c>
    </row>
    <row r="84" spans="1:8" ht="20" customHeight="1">
      <c r="A84" s="12" t="str">
        <f t="shared" si="2"/>
        <v>p[82]</v>
      </c>
      <c r="B84" s="6" t="s">
        <v>1174</v>
      </c>
      <c r="C84" s="30">
        <f>2*PI()*4*60</f>
        <v>1507.9644737231006</v>
      </c>
      <c r="D84" s="6" t="s">
        <v>484</v>
      </c>
      <c r="E84" s="3" t="s">
        <v>4</v>
      </c>
      <c r="F84" s="55">
        <v>0</v>
      </c>
      <c r="G84" s="55">
        <v>0</v>
      </c>
      <c r="H84" s="6" t="s">
        <v>1175</v>
      </c>
    </row>
    <row r="85" spans="1:8" ht="20" customHeight="1">
      <c r="A85" s="12" t="str">
        <f t="shared" si="2"/>
        <v>p[83]</v>
      </c>
      <c r="B85" s="6" t="s">
        <v>600</v>
      </c>
      <c r="C85" s="30">
        <f>2*PI()*4*15</f>
        <v>376.99111843077515</v>
      </c>
      <c r="D85" s="6" t="s">
        <v>484</v>
      </c>
      <c r="E85" s="3" t="s">
        <v>4</v>
      </c>
      <c r="F85" s="55">
        <v>0</v>
      </c>
      <c r="G85" s="55">
        <v>0</v>
      </c>
      <c r="H85" s="6" t="s">
        <v>1169</v>
      </c>
    </row>
    <row r="86" spans="1:8" ht="20" customHeight="1">
      <c r="A86" s="12" t="str">
        <f t="shared" si="2"/>
        <v>p[84]</v>
      </c>
      <c r="B86" s="44" t="s">
        <v>62</v>
      </c>
      <c r="C86" s="45">
        <v>3.5999999999999997E-2</v>
      </c>
      <c r="D86" s="44" t="s">
        <v>28</v>
      </c>
      <c r="E86" s="46" t="s">
        <v>4</v>
      </c>
      <c r="F86" s="58">
        <v>0</v>
      </c>
      <c r="G86" s="58">
        <v>0</v>
      </c>
      <c r="H86" s="44" t="s">
        <v>93</v>
      </c>
    </row>
    <row r="87" spans="1:8" ht="20" customHeight="1">
      <c r="A87" s="12" t="str">
        <f t="shared" si="2"/>
        <v>p[85]</v>
      </c>
      <c r="B87" s="6" t="s">
        <v>63</v>
      </c>
      <c r="C87" s="30">
        <v>2.5619999999999998</v>
      </c>
      <c r="D87" s="6" t="s">
        <v>30</v>
      </c>
      <c r="E87" s="3" t="s">
        <v>4</v>
      </c>
      <c r="F87" s="55">
        <v>0</v>
      </c>
      <c r="G87" s="55">
        <v>0</v>
      </c>
      <c r="H87" s="40" t="s">
        <v>231</v>
      </c>
    </row>
    <row r="88" spans="1:8" ht="20" customHeight="1">
      <c r="A88" s="12" t="str">
        <f t="shared" si="2"/>
        <v>p[86]</v>
      </c>
      <c r="B88" s="44" t="s">
        <v>239</v>
      </c>
      <c r="C88" s="45">
        <v>11.5</v>
      </c>
      <c r="D88" s="44" t="s">
        <v>190</v>
      </c>
      <c r="E88" s="46" t="s">
        <v>4</v>
      </c>
      <c r="F88" s="58">
        <v>0</v>
      </c>
      <c r="G88" s="58">
        <v>0</v>
      </c>
      <c r="H88" s="44" t="s">
        <v>257</v>
      </c>
    </row>
    <row r="89" spans="1:8" ht="20" customHeight="1">
      <c r="A89" s="12" t="str">
        <f t="shared" si="2"/>
        <v>p[87]</v>
      </c>
      <c r="B89" s="31" t="s">
        <v>191</v>
      </c>
      <c r="C89" s="32">
        <f>41.4*2</f>
        <v>82.8</v>
      </c>
      <c r="D89" s="31" t="s">
        <v>192</v>
      </c>
      <c r="E89" s="33" t="s">
        <v>4</v>
      </c>
      <c r="F89" s="56">
        <v>0</v>
      </c>
      <c r="G89" s="56">
        <v>0</v>
      </c>
      <c r="H89" s="31" t="s">
        <v>221</v>
      </c>
    </row>
    <row r="90" spans="1:8" ht="20" customHeight="1">
      <c r="A90" s="12" t="str">
        <f t="shared" si="2"/>
        <v>p[88]</v>
      </c>
      <c r="B90" s="6" t="s">
        <v>135</v>
      </c>
      <c r="C90" s="30">
        <v>1350</v>
      </c>
      <c r="D90" s="6" t="s">
        <v>28</v>
      </c>
      <c r="E90" s="3" t="s">
        <v>4</v>
      </c>
      <c r="F90" s="55">
        <v>0</v>
      </c>
      <c r="G90" s="55">
        <v>0</v>
      </c>
      <c r="H90" s="6" t="s">
        <v>214</v>
      </c>
    </row>
    <row r="91" spans="1:8" ht="20" customHeight="1">
      <c r="A91" s="12" t="str">
        <f t="shared" si="2"/>
        <v>p[89]</v>
      </c>
      <c r="B91" s="6" t="s">
        <v>137</v>
      </c>
      <c r="C91" s="30">
        <v>300</v>
      </c>
      <c r="D91" s="6" t="s">
        <v>28</v>
      </c>
      <c r="E91" s="3" t="s">
        <v>4</v>
      </c>
      <c r="F91" s="55">
        <v>0</v>
      </c>
      <c r="G91" s="55">
        <v>0</v>
      </c>
      <c r="H91" s="6" t="s">
        <v>214</v>
      </c>
    </row>
    <row r="92" spans="1:8" ht="20" customHeight="1">
      <c r="A92" s="12" t="str">
        <f t="shared" si="2"/>
        <v>p[90]</v>
      </c>
      <c r="B92" s="6" t="s">
        <v>139</v>
      </c>
      <c r="C92" s="30">
        <v>480</v>
      </c>
      <c r="D92" s="6" t="s">
        <v>28</v>
      </c>
      <c r="E92" s="3" t="s">
        <v>4</v>
      </c>
      <c r="F92" s="55">
        <v>0</v>
      </c>
      <c r="G92" s="55">
        <v>0</v>
      </c>
      <c r="H92" s="6" t="s">
        <v>232</v>
      </c>
    </row>
    <row r="93" spans="1:8" ht="20" customHeight="1">
      <c r="A93" s="12" t="str">
        <f t="shared" si="2"/>
        <v>p[91]</v>
      </c>
      <c r="B93" s="6" t="s">
        <v>141</v>
      </c>
      <c r="C93" s="30">
        <v>720</v>
      </c>
      <c r="D93" s="6" t="s">
        <v>28</v>
      </c>
      <c r="E93" s="3" t="s">
        <v>4</v>
      </c>
      <c r="F93" s="55">
        <v>0</v>
      </c>
      <c r="G93" s="55">
        <v>0</v>
      </c>
      <c r="H93" s="6" t="s">
        <v>214</v>
      </c>
    </row>
    <row r="94" spans="1:8" ht="20" customHeight="1">
      <c r="A94" s="12" t="str">
        <f t="shared" si="2"/>
        <v>p[92]</v>
      </c>
      <c r="B94" s="6" t="s">
        <v>236</v>
      </c>
      <c r="C94" s="30">
        <v>900</v>
      </c>
      <c r="D94" s="6" t="s">
        <v>28</v>
      </c>
      <c r="E94" s="3" t="s">
        <v>4</v>
      </c>
      <c r="F94" s="55">
        <v>0</v>
      </c>
      <c r="G94" s="55">
        <v>0</v>
      </c>
      <c r="H94" s="6" t="s">
        <v>214</v>
      </c>
    </row>
    <row r="95" spans="1:8" ht="20" customHeight="1">
      <c r="A95" s="12" t="str">
        <f t="shared" si="2"/>
        <v>p[93]</v>
      </c>
      <c r="B95" s="6" t="s">
        <v>152</v>
      </c>
      <c r="C95" s="30">
        <v>1350</v>
      </c>
      <c r="D95" s="6" t="s">
        <v>148</v>
      </c>
      <c r="E95" s="3" t="s">
        <v>4</v>
      </c>
      <c r="F95" s="55">
        <v>0</v>
      </c>
      <c r="G95" s="55">
        <v>0</v>
      </c>
      <c r="H95" s="6" t="s">
        <v>215</v>
      </c>
    </row>
    <row r="96" spans="1:8" ht="20" customHeight="1">
      <c r="A96" s="12" t="str">
        <f t="shared" si="2"/>
        <v>p[94]</v>
      </c>
      <c r="B96" s="6" t="s">
        <v>198</v>
      </c>
      <c r="C96" s="30">
        <f>1440+120</f>
        <v>1560</v>
      </c>
      <c r="D96" s="6" t="s">
        <v>203</v>
      </c>
      <c r="E96" s="3" t="s">
        <v>4</v>
      </c>
      <c r="F96" s="55">
        <v>0</v>
      </c>
      <c r="G96" s="55">
        <v>0</v>
      </c>
      <c r="H96" s="6" t="s">
        <v>233</v>
      </c>
    </row>
    <row r="97" spans="1:8" ht="20" customHeight="1">
      <c r="A97" s="12" t="str">
        <f t="shared" si="2"/>
        <v>p[95]</v>
      </c>
      <c r="B97" s="6" t="s">
        <v>201</v>
      </c>
      <c r="C97" s="30">
        <f>1440+420</f>
        <v>1860</v>
      </c>
      <c r="D97" s="6" t="s">
        <v>28</v>
      </c>
      <c r="E97" s="3" t="s">
        <v>4</v>
      </c>
      <c r="F97" s="55">
        <v>0</v>
      </c>
      <c r="G97" s="55">
        <v>0</v>
      </c>
      <c r="H97" s="6" t="s">
        <v>234</v>
      </c>
    </row>
    <row r="98" spans="1:8" ht="20" customHeight="1">
      <c r="A98" s="12" t="str">
        <f t="shared" si="2"/>
        <v>p[96]</v>
      </c>
      <c r="B98" s="6" t="s">
        <v>197</v>
      </c>
      <c r="C98" s="30">
        <v>840</v>
      </c>
      <c r="D98" s="6" t="s">
        <v>28</v>
      </c>
      <c r="E98" s="3" t="s">
        <v>4</v>
      </c>
      <c r="F98" s="55">
        <v>0</v>
      </c>
      <c r="G98" s="55">
        <v>0</v>
      </c>
      <c r="H98" s="6" t="s">
        <v>234</v>
      </c>
    </row>
    <row r="99" spans="1:8" ht="20" customHeight="1">
      <c r="A99" s="12" t="str">
        <f t="shared" si="2"/>
        <v>p[97]</v>
      </c>
      <c r="B99" s="6" t="s">
        <v>205</v>
      </c>
      <c r="C99" s="2">
        <v>25</v>
      </c>
      <c r="D99" s="6" t="s">
        <v>33</v>
      </c>
      <c r="E99" s="3" t="s">
        <v>4</v>
      </c>
      <c r="F99" s="55">
        <v>0</v>
      </c>
      <c r="G99" s="55">
        <v>0</v>
      </c>
      <c r="H99" s="6" t="s">
        <v>217</v>
      </c>
    </row>
    <row r="100" spans="1:8" ht="20" customHeight="1">
      <c r="A100" s="12" t="str">
        <f t="shared" si="2"/>
        <v>p[98]</v>
      </c>
      <c r="B100" s="6" t="s">
        <v>1258</v>
      </c>
      <c r="C100" s="2">
        <v>100</v>
      </c>
      <c r="D100" s="6" t="s">
        <v>206</v>
      </c>
      <c r="E100" s="3" t="s">
        <v>4</v>
      </c>
      <c r="F100" s="55">
        <v>0</v>
      </c>
      <c r="G100" s="55">
        <v>0</v>
      </c>
      <c r="H100" s="6" t="s">
        <v>1259</v>
      </c>
    </row>
    <row r="101" spans="1:8" ht="20" customHeight="1">
      <c r="A101" s="12" t="str">
        <f t="shared" si="2"/>
        <v>p[99]</v>
      </c>
      <c r="B101" s="31" t="s">
        <v>154</v>
      </c>
      <c r="C101" s="32">
        <v>200</v>
      </c>
      <c r="D101" s="31" t="s">
        <v>33</v>
      </c>
      <c r="E101" s="33" t="s">
        <v>4</v>
      </c>
      <c r="F101" s="56">
        <v>0</v>
      </c>
      <c r="G101" s="56">
        <v>0</v>
      </c>
      <c r="H101" s="31" t="s">
        <v>216</v>
      </c>
    </row>
    <row r="102" spans="1:8" ht="20" customHeight="1">
      <c r="A102" s="12" t="str">
        <f t="shared" si="2"/>
        <v>p[100]</v>
      </c>
      <c r="B102" s="6" t="s">
        <v>981</v>
      </c>
      <c r="C102" s="30">
        <v>153.13999999999999</v>
      </c>
      <c r="D102" s="6" t="s">
        <v>1172</v>
      </c>
      <c r="E102" s="3" t="s">
        <v>4</v>
      </c>
      <c r="F102" s="55">
        <v>0</v>
      </c>
      <c r="G102" s="55">
        <v>0</v>
      </c>
      <c r="H102" s="6" t="s">
        <v>450</v>
      </c>
    </row>
    <row r="103" spans="1:8" ht="20" customHeight="1">
      <c r="A103" s="12" t="str">
        <f t="shared" si="2"/>
        <v>p[101]</v>
      </c>
      <c r="B103" s="6" t="s">
        <v>982</v>
      </c>
      <c r="C103" s="30">
        <v>1</v>
      </c>
      <c r="D103" s="6" t="s">
        <v>58</v>
      </c>
      <c r="E103" s="3" t="s">
        <v>4</v>
      </c>
      <c r="F103" s="55">
        <v>0</v>
      </c>
      <c r="G103" s="55">
        <v>0</v>
      </c>
      <c r="H103" s="6" t="s">
        <v>478</v>
      </c>
    </row>
    <row r="104" spans="1:8" ht="20" customHeight="1">
      <c r="A104" s="12" t="str">
        <f t="shared" si="2"/>
        <v>p[102]</v>
      </c>
      <c r="B104" s="6" t="s">
        <v>983</v>
      </c>
      <c r="C104" s="30">
        <v>1</v>
      </c>
      <c r="D104" s="6" t="s">
        <v>58</v>
      </c>
      <c r="E104" s="3" t="s">
        <v>4</v>
      </c>
      <c r="F104" s="55">
        <v>0</v>
      </c>
      <c r="G104" s="55">
        <v>0</v>
      </c>
      <c r="H104" s="6" t="s">
        <v>479</v>
      </c>
    </row>
    <row r="105" spans="1:8" ht="20" customHeight="1">
      <c r="A105" s="12" t="str">
        <f t="shared" si="2"/>
        <v>p[103]</v>
      </c>
      <c r="B105" s="6" t="s">
        <v>984</v>
      </c>
      <c r="C105" s="30">
        <v>1</v>
      </c>
      <c r="D105" s="6" t="s">
        <v>58</v>
      </c>
      <c r="E105" s="3" t="s">
        <v>4</v>
      </c>
      <c r="F105" s="55">
        <v>0</v>
      </c>
      <c r="G105" s="55">
        <v>0</v>
      </c>
      <c r="H105" s="6" t="s">
        <v>480</v>
      </c>
    </row>
    <row r="106" spans="1:8" ht="20" customHeight="1">
      <c r="A106" s="12" t="str">
        <f t="shared" si="2"/>
        <v>p[104]</v>
      </c>
      <c r="B106" s="6" t="s">
        <v>985</v>
      </c>
      <c r="C106" s="30">
        <v>1</v>
      </c>
      <c r="D106" s="6" t="s">
        <v>58</v>
      </c>
      <c r="E106" s="3" t="s">
        <v>4</v>
      </c>
      <c r="F106" s="55">
        <v>0</v>
      </c>
      <c r="G106" s="55">
        <v>0</v>
      </c>
      <c r="H106" s="6" t="s">
        <v>481</v>
      </c>
    </row>
    <row r="107" spans="1:8" ht="20" customHeight="1">
      <c r="A107" s="12" t="str">
        <f t="shared" si="2"/>
        <v>p[105]</v>
      </c>
      <c r="B107" s="6" t="s">
        <v>986</v>
      </c>
      <c r="C107" s="30">
        <f>0.0153413675836054</f>
        <v>1.53413675836054E-2</v>
      </c>
      <c r="D107" s="6" t="s">
        <v>58</v>
      </c>
      <c r="E107" s="3" t="s">
        <v>4</v>
      </c>
      <c r="F107" s="55">
        <v>5.0000000000000001E-3</v>
      </c>
      <c r="G107" s="55">
        <v>0.1</v>
      </c>
      <c r="H107" s="6" t="s">
        <v>594</v>
      </c>
    </row>
    <row r="108" spans="1:8" ht="20" customHeight="1">
      <c r="A108" s="12" t="str">
        <f t="shared" si="2"/>
        <v>p[106]</v>
      </c>
      <c r="B108" s="131" t="s">
        <v>987</v>
      </c>
      <c r="C108" s="132">
        <f>219.486729430587*10</f>
        <v>2194.86729430587</v>
      </c>
      <c r="D108" s="6" t="s">
        <v>31</v>
      </c>
      <c r="E108" s="3" t="s">
        <v>4</v>
      </c>
      <c r="F108" s="55">
        <f>C108/10</f>
        <v>219.48672943058699</v>
      </c>
      <c r="G108" s="55">
        <f>C108*10</f>
        <v>21948.6729430587</v>
      </c>
    </row>
    <row r="109" spans="1:8" ht="20" customHeight="1">
      <c r="A109" s="12" t="str">
        <f t="shared" si="2"/>
        <v>p[107]</v>
      </c>
      <c r="B109" s="131" t="s">
        <v>988</v>
      </c>
      <c r="C109" s="132">
        <f>1.47032150396165*1000</f>
        <v>1470.32150396165</v>
      </c>
      <c r="D109" s="6" t="s">
        <v>31</v>
      </c>
      <c r="E109" s="3" t="s">
        <v>4</v>
      </c>
      <c r="F109" s="55">
        <f t="shared" ref="F109:F110" si="3">C109/10</f>
        <v>147.03215039616501</v>
      </c>
      <c r="G109" s="55">
        <f t="shared" ref="G109:G110" si="4">C109*10</f>
        <v>14703.2150396165</v>
      </c>
    </row>
    <row r="110" spans="1:8" ht="20" customHeight="1">
      <c r="A110" s="12" t="str">
        <f t="shared" si="2"/>
        <v>p[108]</v>
      </c>
      <c r="B110" s="131" t="s">
        <v>989</v>
      </c>
      <c r="C110" s="132">
        <f>37.5935982221799*10</f>
        <v>375.93598222179901</v>
      </c>
      <c r="D110" s="6" t="s">
        <v>31</v>
      </c>
      <c r="E110" s="3" t="s">
        <v>4</v>
      </c>
      <c r="F110" s="55">
        <f t="shared" si="3"/>
        <v>37.593598222179899</v>
      </c>
      <c r="G110" s="55">
        <f t="shared" si="4"/>
        <v>3759.3598222179899</v>
      </c>
    </row>
    <row r="111" spans="1:8" ht="20" customHeight="1">
      <c r="A111" s="12" t="str">
        <f t="shared" si="2"/>
        <v>p[109]</v>
      </c>
      <c r="B111" s="129" t="s">
        <v>1014</v>
      </c>
      <c r="C111" s="130">
        <v>0</v>
      </c>
      <c r="D111" s="6" t="s">
        <v>31</v>
      </c>
      <c r="E111" s="3" t="s">
        <v>4</v>
      </c>
      <c r="F111" s="55">
        <f t="shared" ref="F111:F120" si="5">C111/10</f>
        <v>0</v>
      </c>
      <c r="G111" s="55">
        <f t="shared" ref="G111:G120" si="6">C111*10</f>
        <v>0</v>
      </c>
    </row>
    <row r="112" spans="1:8" ht="20" customHeight="1">
      <c r="A112" s="12" t="str">
        <f t="shared" si="2"/>
        <v>p[110]</v>
      </c>
      <c r="B112" s="6" t="s">
        <v>990</v>
      </c>
      <c r="C112" s="30">
        <v>0</v>
      </c>
      <c r="D112" s="6" t="s">
        <v>31</v>
      </c>
      <c r="E112" s="3" t="s">
        <v>4</v>
      </c>
      <c r="F112" s="55">
        <f t="shared" si="5"/>
        <v>0</v>
      </c>
      <c r="G112" s="55">
        <f t="shared" si="6"/>
        <v>0</v>
      </c>
    </row>
    <row r="113" spans="1:8" ht="20" customHeight="1">
      <c r="A113" s="12" t="str">
        <f t="shared" si="2"/>
        <v>p[111]</v>
      </c>
      <c r="B113" s="6" t="s">
        <v>991</v>
      </c>
      <c r="C113" s="30">
        <v>0</v>
      </c>
      <c r="D113" s="6" t="s">
        <v>31</v>
      </c>
      <c r="E113" s="3" t="s">
        <v>4</v>
      </c>
      <c r="F113" s="55">
        <f t="shared" si="5"/>
        <v>0</v>
      </c>
      <c r="G113" s="55">
        <f t="shared" si="6"/>
        <v>0</v>
      </c>
    </row>
    <row r="114" spans="1:8" ht="20" customHeight="1">
      <c r="A114" s="12" t="str">
        <f t="shared" si="2"/>
        <v>p[112]</v>
      </c>
      <c r="B114" s="6" t="s">
        <v>1015</v>
      </c>
      <c r="C114" s="30">
        <v>22.507066993723502</v>
      </c>
      <c r="D114" s="6" t="s">
        <v>31</v>
      </c>
      <c r="E114" s="3" t="s">
        <v>4</v>
      </c>
      <c r="F114" s="55">
        <f>C114/10</f>
        <v>2.2507066993723504</v>
      </c>
      <c r="G114" s="55">
        <f>C114*10</f>
        <v>225.07066993723501</v>
      </c>
    </row>
    <row r="115" spans="1:8" ht="20" customHeight="1">
      <c r="A115" s="12" t="str">
        <f t="shared" si="2"/>
        <v>p[113]</v>
      </c>
      <c r="B115" s="44" t="s">
        <v>1016</v>
      </c>
      <c r="C115" s="45">
        <v>0</v>
      </c>
      <c r="D115" s="44" t="s">
        <v>31</v>
      </c>
      <c r="E115" s="46" t="s">
        <v>4</v>
      </c>
      <c r="F115" s="58">
        <f t="shared" si="5"/>
        <v>0</v>
      </c>
      <c r="G115" s="58">
        <f t="shared" si="6"/>
        <v>0</v>
      </c>
      <c r="H115" s="44"/>
    </row>
    <row r="116" spans="1:8" ht="20" customHeight="1">
      <c r="A116" s="12" t="str">
        <f t="shared" si="2"/>
        <v>p[114]</v>
      </c>
      <c r="B116" s="133" t="s">
        <v>992</v>
      </c>
      <c r="C116" s="134">
        <v>0</v>
      </c>
      <c r="D116" s="44" t="s">
        <v>31</v>
      </c>
      <c r="E116" s="46" t="s">
        <v>4</v>
      </c>
      <c r="F116" s="58">
        <f t="shared" si="5"/>
        <v>0</v>
      </c>
      <c r="G116" s="58">
        <f t="shared" si="6"/>
        <v>0</v>
      </c>
      <c r="H116" s="44" t="s">
        <v>494</v>
      </c>
    </row>
    <row r="117" spans="1:8" ht="20" customHeight="1">
      <c r="A117" s="12" t="str">
        <f t="shared" si="2"/>
        <v>p[115]</v>
      </c>
      <c r="B117" s="133" t="s">
        <v>1017</v>
      </c>
      <c r="C117" s="134">
        <f>0.0533823735204553/10</f>
        <v>5.3382373520455299E-3</v>
      </c>
      <c r="D117" s="44" t="s">
        <v>597</v>
      </c>
      <c r="E117" s="46" t="s">
        <v>4</v>
      </c>
      <c r="F117" s="58">
        <f t="shared" si="5"/>
        <v>5.3382373520455295E-4</v>
      </c>
      <c r="G117" s="58">
        <f t="shared" si="6"/>
        <v>5.3382373520455301E-2</v>
      </c>
      <c r="H117" s="44" t="s">
        <v>598</v>
      </c>
    </row>
    <row r="118" spans="1:8" ht="20" customHeight="1">
      <c r="A118" s="12" t="str">
        <f t="shared" si="2"/>
        <v>p[116]</v>
      </c>
      <c r="B118" s="133" t="s">
        <v>1018</v>
      </c>
      <c r="C118" s="134">
        <f>0.000167480874587641/10</f>
        <v>1.6748087458764101E-5</v>
      </c>
      <c r="D118" s="44" t="s">
        <v>597</v>
      </c>
      <c r="E118" s="46" t="s">
        <v>4</v>
      </c>
      <c r="F118" s="58">
        <f t="shared" si="5"/>
        <v>1.6748087458764101E-6</v>
      </c>
      <c r="G118" s="58">
        <f t="shared" si="6"/>
        <v>1.6748087458764101E-4</v>
      </c>
      <c r="H118" s="44" t="s">
        <v>598</v>
      </c>
    </row>
    <row r="119" spans="1:8" ht="20" customHeight="1">
      <c r="A119" s="12" t="str">
        <f t="shared" si="2"/>
        <v>p[117]</v>
      </c>
      <c r="B119" s="133" t="s">
        <v>993</v>
      </c>
      <c r="C119" s="134">
        <f>0.00534656638980816/10</f>
        <v>5.3465663898081607E-4</v>
      </c>
      <c r="D119" s="44" t="s">
        <v>597</v>
      </c>
      <c r="E119" s="46" t="s">
        <v>4</v>
      </c>
      <c r="F119" s="58">
        <f t="shared" si="5"/>
        <v>5.3465663898081608E-5</v>
      </c>
      <c r="G119" s="58">
        <f t="shared" si="6"/>
        <v>5.3465663898081602E-3</v>
      </c>
      <c r="H119" s="44" t="s">
        <v>599</v>
      </c>
    </row>
    <row r="120" spans="1:8" ht="20" customHeight="1">
      <c r="A120" s="12" t="str">
        <f t="shared" si="2"/>
        <v>p[118]</v>
      </c>
      <c r="B120" s="31" t="s">
        <v>994</v>
      </c>
      <c r="C120" s="32">
        <v>0</v>
      </c>
      <c r="D120" s="31" t="s">
        <v>597</v>
      </c>
      <c r="E120" s="33" t="s">
        <v>4</v>
      </c>
      <c r="F120" s="56">
        <f t="shared" si="5"/>
        <v>0</v>
      </c>
      <c r="G120" s="56">
        <f t="shared" si="6"/>
        <v>0</v>
      </c>
      <c r="H120" s="31" t="s">
        <v>598</v>
      </c>
    </row>
    <row r="121" spans="1:8" ht="20" customHeight="1">
      <c r="A121" s="12" t="str">
        <f t="shared" si="2"/>
        <v>p[119]</v>
      </c>
      <c r="B121" s="6" t="s">
        <v>995</v>
      </c>
      <c r="C121" s="30">
        <v>195.17</v>
      </c>
      <c r="D121" s="6" t="s">
        <v>1172</v>
      </c>
      <c r="E121" s="3" t="s">
        <v>4</v>
      </c>
      <c r="F121" s="55">
        <v>0</v>
      </c>
      <c r="G121" s="55">
        <v>0</v>
      </c>
      <c r="H121" s="6" t="s">
        <v>450</v>
      </c>
    </row>
    <row r="122" spans="1:8" ht="20" customHeight="1">
      <c r="A122" s="12" t="str">
        <f t="shared" si="2"/>
        <v>p[120]</v>
      </c>
      <c r="B122" s="6" t="s">
        <v>996</v>
      </c>
      <c r="C122" s="30">
        <v>0.39200000000000002</v>
      </c>
      <c r="D122" s="6" t="s">
        <v>58</v>
      </c>
      <c r="E122" s="3" t="s">
        <v>4</v>
      </c>
      <c r="F122" s="55">
        <v>0</v>
      </c>
      <c r="G122" s="55">
        <v>0</v>
      </c>
      <c r="H122" s="6" t="s">
        <v>478</v>
      </c>
    </row>
    <row r="123" spans="1:8" ht="20" customHeight="1">
      <c r="A123" s="12" t="str">
        <f t="shared" si="2"/>
        <v>p[121]</v>
      </c>
      <c r="B123" s="6" t="s">
        <v>997</v>
      </c>
      <c r="C123" s="30">
        <v>1</v>
      </c>
      <c r="D123" s="6" t="s">
        <v>58</v>
      </c>
      <c r="E123" s="3" t="s">
        <v>4</v>
      </c>
      <c r="F123" s="55">
        <v>0</v>
      </c>
      <c r="G123" s="55">
        <v>0</v>
      </c>
      <c r="H123" s="6" t="s">
        <v>479</v>
      </c>
    </row>
    <row r="124" spans="1:8" ht="20" customHeight="1">
      <c r="A124" s="12" t="str">
        <f t="shared" si="2"/>
        <v>p[122]</v>
      </c>
      <c r="B124" s="6" t="s">
        <v>998</v>
      </c>
      <c r="C124" s="30">
        <v>1</v>
      </c>
      <c r="D124" s="6" t="s">
        <v>58</v>
      </c>
      <c r="E124" s="3" t="s">
        <v>4</v>
      </c>
      <c r="F124" s="55">
        <v>0</v>
      </c>
      <c r="G124" s="55">
        <v>0</v>
      </c>
      <c r="H124" s="6" t="s">
        <v>480</v>
      </c>
    </row>
    <row r="125" spans="1:8" ht="20" customHeight="1">
      <c r="A125" s="12" t="str">
        <f t="shared" si="2"/>
        <v>p[123]</v>
      </c>
      <c r="B125" s="6" t="s">
        <v>999</v>
      </c>
      <c r="C125" s="30">
        <v>1</v>
      </c>
      <c r="D125" s="6" t="s">
        <v>58</v>
      </c>
      <c r="E125" s="3" t="s">
        <v>4</v>
      </c>
      <c r="F125" s="55">
        <v>0</v>
      </c>
      <c r="G125" s="55">
        <v>0</v>
      </c>
      <c r="H125" s="6" t="s">
        <v>481</v>
      </c>
    </row>
    <row r="126" spans="1:8" ht="20" customHeight="1">
      <c r="A126" s="12" t="str">
        <f t="shared" si="2"/>
        <v>p[124]</v>
      </c>
      <c r="B126" s="131" t="s">
        <v>1000</v>
      </c>
      <c r="C126" s="132">
        <f>3.40711649952092/1000</f>
        <v>3.4071164995209198E-3</v>
      </c>
      <c r="D126" s="6" t="s">
        <v>58</v>
      </c>
      <c r="E126" s="3" t="s">
        <v>4</v>
      </c>
      <c r="F126" s="55">
        <v>0.1</v>
      </c>
      <c r="G126" s="55">
        <v>3</v>
      </c>
    </row>
    <row r="127" spans="1:8" ht="20" customHeight="1">
      <c r="A127" s="12" t="str">
        <f t="shared" si="2"/>
        <v>p[125]</v>
      </c>
      <c r="B127" s="6" t="s">
        <v>1001</v>
      </c>
      <c r="C127" s="30">
        <v>0</v>
      </c>
      <c r="D127" s="6" t="s">
        <v>31</v>
      </c>
      <c r="E127" s="3" t="s">
        <v>4</v>
      </c>
      <c r="F127" s="55">
        <f t="shared" ref="F127:F132" si="7">C127/10</f>
        <v>0</v>
      </c>
      <c r="G127" s="55">
        <f t="shared" ref="G127:G132" si="8">C127*10</f>
        <v>0</v>
      </c>
    </row>
    <row r="128" spans="1:8" ht="20" customHeight="1">
      <c r="A128" s="12" t="str">
        <f t="shared" si="2"/>
        <v>p[126]</v>
      </c>
      <c r="B128" s="129" t="s">
        <v>1002</v>
      </c>
      <c r="C128" s="130">
        <f>1108.7467773481</f>
        <v>1108.7467773481001</v>
      </c>
      <c r="D128" s="6" t="s">
        <v>31</v>
      </c>
      <c r="E128" s="3" t="s">
        <v>4</v>
      </c>
      <c r="F128" s="55">
        <f>C128/10</f>
        <v>110.87467773481001</v>
      </c>
      <c r="G128" s="55">
        <f>C128*10</f>
        <v>11087.467773481001</v>
      </c>
    </row>
    <row r="129" spans="1:8" ht="20" customHeight="1">
      <c r="A129" s="12" t="str">
        <f t="shared" si="2"/>
        <v>p[127]</v>
      </c>
      <c r="B129" s="131" t="s">
        <v>1003</v>
      </c>
      <c r="C129" s="132">
        <f>0.661772923159671*1000</f>
        <v>661.772923159671</v>
      </c>
      <c r="D129" s="6" t="s">
        <v>31</v>
      </c>
      <c r="E129" s="3" t="s">
        <v>4</v>
      </c>
      <c r="F129" s="55">
        <f t="shared" ref="F129" si="9">C129/10</f>
        <v>66.177292315967094</v>
      </c>
      <c r="G129" s="55">
        <f t="shared" ref="G129" si="10">C129*10</f>
        <v>6617.7292315967097</v>
      </c>
    </row>
    <row r="130" spans="1:8" ht="20" customHeight="1">
      <c r="A130" s="12" t="str">
        <f t="shared" si="2"/>
        <v>p[128]</v>
      </c>
      <c r="B130" s="131" t="s">
        <v>1004</v>
      </c>
      <c r="C130" s="132">
        <v>1000</v>
      </c>
      <c r="D130" s="6" t="s">
        <v>31</v>
      </c>
      <c r="E130" s="3" t="s">
        <v>4</v>
      </c>
      <c r="F130" s="55">
        <f t="shared" si="7"/>
        <v>100</v>
      </c>
      <c r="G130" s="55">
        <f t="shared" si="8"/>
        <v>10000</v>
      </c>
    </row>
    <row r="131" spans="1:8" ht="20" customHeight="1">
      <c r="A131" s="12" t="str">
        <f t="shared" ref="A131:A174" si="11">CONCATENATE("p[", ROW()-2, "]")</f>
        <v>p[129]</v>
      </c>
      <c r="B131" s="6" t="s">
        <v>1005</v>
      </c>
      <c r="C131" s="30">
        <v>0</v>
      </c>
      <c r="D131" s="6" t="s">
        <v>31</v>
      </c>
      <c r="E131" s="3" t="s">
        <v>4</v>
      </c>
      <c r="F131" s="55">
        <f t="shared" si="7"/>
        <v>0</v>
      </c>
      <c r="G131" s="55">
        <f t="shared" si="8"/>
        <v>0</v>
      </c>
    </row>
    <row r="132" spans="1:8" ht="20" customHeight="1">
      <c r="A132" s="12" t="str">
        <f t="shared" si="11"/>
        <v>p[130]</v>
      </c>
      <c r="B132" s="6" t="s">
        <v>1006</v>
      </c>
      <c r="C132" s="30">
        <v>0</v>
      </c>
      <c r="D132" s="6" t="s">
        <v>31</v>
      </c>
      <c r="E132" s="3" t="s">
        <v>4</v>
      </c>
      <c r="F132" s="55">
        <f t="shared" si="7"/>
        <v>0</v>
      </c>
      <c r="G132" s="55">
        <f t="shared" si="8"/>
        <v>0</v>
      </c>
    </row>
    <row r="133" spans="1:8" ht="20" customHeight="1">
      <c r="A133" s="12" t="str">
        <f t="shared" si="11"/>
        <v>p[131]</v>
      </c>
      <c r="B133" s="135" t="s">
        <v>1007</v>
      </c>
      <c r="C133" s="136">
        <f>536.02263518833</f>
        <v>536.02263518833001</v>
      </c>
      <c r="D133" s="44" t="s">
        <v>31</v>
      </c>
      <c r="E133" s="46" t="s">
        <v>4</v>
      </c>
      <c r="F133" s="58">
        <f>C133/10</f>
        <v>53.602263518832999</v>
      </c>
      <c r="G133" s="58">
        <f>C133*10</f>
        <v>5360.2263518833006</v>
      </c>
      <c r="H133" s="44"/>
    </row>
    <row r="134" spans="1:8" ht="20" customHeight="1">
      <c r="A134" s="12" t="str">
        <f t="shared" si="11"/>
        <v>p[132]</v>
      </c>
      <c r="B134" s="44" t="s">
        <v>1008</v>
      </c>
      <c r="C134" s="45">
        <v>0</v>
      </c>
      <c r="D134" s="44" t="s">
        <v>31</v>
      </c>
      <c r="E134" s="46" t="s">
        <v>4</v>
      </c>
      <c r="F134" s="58">
        <f t="shared" ref="F134:F151" si="12">C134/10</f>
        <v>0</v>
      </c>
      <c r="G134" s="58">
        <f t="shared" ref="G134:G151" si="13">C134*10</f>
        <v>0</v>
      </c>
      <c r="H134" s="44"/>
    </row>
    <row r="135" spans="1:8" ht="20" customHeight="1">
      <c r="A135" s="12" t="str">
        <f t="shared" si="11"/>
        <v>p[133]</v>
      </c>
      <c r="B135" s="44" t="s">
        <v>1009</v>
      </c>
      <c r="C135" s="45">
        <v>0</v>
      </c>
      <c r="D135" s="44" t="s">
        <v>31</v>
      </c>
      <c r="E135" s="46" t="s">
        <v>4</v>
      </c>
      <c r="F135" s="58">
        <f t="shared" si="12"/>
        <v>0</v>
      </c>
      <c r="G135" s="58">
        <f t="shared" si="13"/>
        <v>0</v>
      </c>
      <c r="H135" s="44" t="s">
        <v>494</v>
      </c>
    </row>
    <row r="136" spans="1:8" ht="20" customHeight="1">
      <c r="A136" s="12" t="str">
        <f t="shared" si="11"/>
        <v>p[134]</v>
      </c>
      <c r="B136" s="133" t="s">
        <v>1010</v>
      </c>
      <c r="C136" s="134">
        <f>0.0686516149559259/1000</f>
        <v>6.8651614955925894E-5</v>
      </c>
      <c r="D136" s="44" t="s">
        <v>597</v>
      </c>
      <c r="E136" s="46" t="s">
        <v>4</v>
      </c>
      <c r="F136" s="58">
        <f t="shared" si="12"/>
        <v>6.865161495592589E-6</v>
      </c>
      <c r="G136" s="58">
        <f t="shared" si="13"/>
        <v>6.8651614955925894E-4</v>
      </c>
      <c r="H136" s="44" t="s">
        <v>598</v>
      </c>
    </row>
    <row r="137" spans="1:8" ht="20" customHeight="1">
      <c r="A137" s="12" t="str">
        <f t="shared" si="11"/>
        <v>p[135]</v>
      </c>
      <c r="B137" s="133" t="s">
        <v>1011</v>
      </c>
      <c r="C137" s="134">
        <f>0.0126311517717685/10</f>
        <v>1.26311517717685E-3</v>
      </c>
      <c r="D137" s="44" t="s">
        <v>597</v>
      </c>
      <c r="E137" s="46" t="s">
        <v>4</v>
      </c>
      <c r="F137" s="58">
        <f t="shared" si="12"/>
        <v>1.2631151771768501E-4</v>
      </c>
      <c r="G137" s="58">
        <f t="shared" si="13"/>
        <v>1.26311517717685E-2</v>
      </c>
      <c r="H137" s="44" t="s">
        <v>598</v>
      </c>
    </row>
    <row r="138" spans="1:8" ht="20" customHeight="1">
      <c r="A138" s="12" t="str">
        <f t="shared" si="11"/>
        <v>p[136]</v>
      </c>
      <c r="B138" s="133" t="s">
        <v>1012</v>
      </c>
      <c r="C138" s="134">
        <f>0.0592871246225655/1000</f>
        <v>5.9287124622565505E-5</v>
      </c>
      <c r="D138" s="44" t="s">
        <v>597</v>
      </c>
      <c r="E138" s="46" t="s">
        <v>4</v>
      </c>
      <c r="F138" s="58">
        <f t="shared" si="12"/>
        <v>5.9287124622565504E-6</v>
      </c>
      <c r="G138" s="58">
        <f t="shared" si="13"/>
        <v>5.9287124622565501E-4</v>
      </c>
      <c r="H138" s="44" t="s">
        <v>598</v>
      </c>
    </row>
    <row r="139" spans="1:8" ht="20" customHeight="1">
      <c r="A139" s="12" t="str">
        <f t="shared" si="11"/>
        <v>p[137]</v>
      </c>
      <c r="B139" s="31" t="s">
        <v>1013</v>
      </c>
      <c r="C139" s="32">
        <v>0</v>
      </c>
      <c r="D139" s="31" t="s">
        <v>597</v>
      </c>
      <c r="E139" s="33" t="s">
        <v>4</v>
      </c>
      <c r="F139" s="56">
        <v>0</v>
      </c>
      <c r="G139" s="56">
        <v>0</v>
      </c>
      <c r="H139" s="31" t="s">
        <v>598</v>
      </c>
    </row>
    <row r="140" spans="1:8" ht="20" customHeight="1">
      <c r="A140" s="12" t="str">
        <f t="shared" si="11"/>
        <v>p[138]</v>
      </c>
      <c r="B140" s="31" t="s">
        <v>1473</v>
      </c>
      <c r="C140" s="32">
        <v>5.3640314676820702E-3</v>
      </c>
      <c r="D140" s="31" t="s">
        <v>1474</v>
      </c>
      <c r="E140" s="33" t="s">
        <v>4</v>
      </c>
      <c r="F140" s="56">
        <f>C140/10</f>
        <v>5.3640314676820704E-4</v>
      </c>
      <c r="G140" s="56">
        <f>C140*10</f>
        <v>5.3640314676820705E-2</v>
      </c>
      <c r="H140" s="31" t="s">
        <v>1540</v>
      </c>
    </row>
    <row r="141" spans="1:8" ht="20" customHeight="1">
      <c r="A141" s="12" t="str">
        <f t="shared" si="11"/>
        <v>p[139]</v>
      </c>
      <c r="B141" s="47" t="s">
        <v>1547</v>
      </c>
      <c r="C141" s="48">
        <v>0</v>
      </c>
      <c r="D141" s="47" t="s">
        <v>487</v>
      </c>
      <c r="E141" s="49" t="s">
        <v>4</v>
      </c>
      <c r="F141" s="57">
        <v>0</v>
      </c>
      <c r="G141" s="57">
        <v>0</v>
      </c>
      <c r="H141" s="47"/>
    </row>
    <row r="142" spans="1:8" ht="20" customHeight="1">
      <c r="A142" s="12" t="str">
        <f t="shared" si="11"/>
        <v>p[140]</v>
      </c>
      <c r="B142" s="44" t="s">
        <v>1471</v>
      </c>
      <c r="C142" s="45">
        <v>1</v>
      </c>
      <c r="D142" s="44" t="s">
        <v>487</v>
      </c>
      <c r="E142" s="46" t="s">
        <v>4</v>
      </c>
      <c r="F142" s="58">
        <v>0</v>
      </c>
      <c r="G142" s="58">
        <v>0</v>
      </c>
      <c r="H142" s="44"/>
    </row>
    <row r="143" spans="1:8" ht="20" customHeight="1">
      <c r="A143" s="12" t="str">
        <f t="shared" si="11"/>
        <v>p[141]</v>
      </c>
      <c r="B143" s="44" t="s">
        <v>1472</v>
      </c>
      <c r="C143" s="45">
        <v>1</v>
      </c>
      <c r="D143" s="44" t="s">
        <v>1454</v>
      </c>
      <c r="E143" s="46" t="s">
        <v>4</v>
      </c>
      <c r="F143" s="58">
        <v>0</v>
      </c>
      <c r="G143" s="58">
        <v>0</v>
      </c>
      <c r="H143" s="44"/>
    </row>
    <row r="144" spans="1:8" ht="20" customHeight="1">
      <c r="A144" s="12" t="str">
        <f t="shared" si="11"/>
        <v>p[142]</v>
      </c>
      <c r="B144" s="44" t="s">
        <v>1542</v>
      </c>
      <c r="C144" s="45">
        <v>9.9058462384850596</v>
      </c>
      <c r="D144" s="44" t="s">
        <v>1543</v>
      </c>
      <c r="E144" s="46" t="s">
        <v>4</v>
      </c>
      <c r="F144" s="58">
        <v>0</v>
      </c>
      <c r="G144" s="58">
        <v>15</v>
      </c>
      <c r="H144" s="44"/>
    </row>
    <row r="145" spans="1:8" ht="20" customHeight="1">
      <c r="A145" s="12" t="str">
        <f t="shared" si="11"/>
        <v>p[143]</v>
      </c>
      <c r="B145" s="44" t="s">
        <v>1022</v>
      </c>
      <c r="C145" s="45">
        <v>1.5392399617518001E-4</v>
      </c>
      <c r="D145" s="44" t="s">
        <v>487</v>
      </c>
      <c r="E145" s="46" t="s">
        <v>4</v>
      </c>
      <c r="F145" s="58">
        <f>C145/10</f>
        <v>1.5392399617518002E-5</v>
      </c>
      <c r="G145" s="58">
        <f>C145*10</f>
        <v>1.5392399617518001E-3</v>
      </c>
      <c r="H145" s="44"/>
    </row>
    <row r="146" spans="1:8" ht="20" customHeight="1">
      <c r="A146" s="12" t="str">
        <f t="shared" si="11"/>
        <v>p[144]</v>
      </c>
      <c r="B146" s="44" t="s">
        <v>1094</v>
      </c>
      <c r="C146" s="45">
        <v>8.2710799611518903E-4</v>
      </c>
      <c r="D146" s="44" t="s">
        <v>487</v>
      </c>
      <c r="E146" s="46" t="s">
        <v>4</v>
      </c>
      <c r="F146" s="58">
        <f t="shared" ref="F146" si="14">C146/10</f>
        <v>8.2710799611518897E-5</v>
      </c>
      <c r="G146" s="58">
        <f t="shared" ref="G146" si="15">C146*10</f>
        <v>8.2710799611518896E-3</v>
      </c>
      <c r="H146" s="44"/>
    </row>
    <row r="147" spans="1:8" ht="20" customHeight="1">
      <c r="A147" s="12" t="str">
        <f t="shared" si="11"/>
        <v>p[145]</v>
      </c>
      <c r="B147" s="44" t="s">
        <v>1095</v>
      </c>
      <c r="C147" s="45">
        <v>0</v>
      </c>
      <c r="D147" s="44" t="s">
        <v>487</v>
      </c>
      <c r="E147" s="46" t="s">
        <v>4</v>
      </c>
      <c r="F147" s="58">
        <f t="shared" ref="F147" si="16">C147/100</f>
        <v>0</v>
      </c>
      <c r="G147" s="58">
        <f t="shared" ref="G147" si="17">C147*100</f>
        <v>0</v>
      </c>
      <c r="H147" s="44"/>
    </row>
    <row r="148" spans="1:8" ht="20" customHeight="1">
      <c r="A148" s="12" t="str">
        <f t="shared" si="11"/>
        <v>p[146]</v>
      </c>
      <c r="B148" s="44" t="s">
        <v>1544</v>
      </c>
      <c r="C148" s="45">
        <v>1.36995135886523E-3</v>
      </c>
      <c r="D148" s="44" t="s">
        <v>487</v>
      </c>
      <c r="E148" s="46" t="s">
        <v>4</v>
      </c>
      <c r="F148" s="58">
        <f>C148/10</f>
        <v>1.3699513588652301E-4</v>
      </c>
      <c r="G148" s="58">
        <f>C148*10</f>
        <v>1.36995135886523E-2</v>
      </c>
      <c r="H148" s="44"/>
    </row>
    <row r="149" spans="1:8" ht="20" customHeight="1">
      <c r="A149" s="12" t="str">
        <f t="shared" si="11"/>
        <v>p[147]</v>
      </c>
      <c r="B149" s="44" t="s">
        <v>1545</v>
      </c>
      <c r="C149" s="45">
        <v>0.1</v>
      </c>
      <c r="D149" s="44" t="s">
        <v>54</v>
      </c>
      <c r="E149" s="46" t="s">
        <v>4</v>
      </c>
      <c r="F149" s="58">
        <f>C149/10</f>
        <v>0.01</v>
      </c>
      <c r="G149" s="58">
        <f>C149*10</f>
        <v>1</v>
      </c>
      <c r="H149" s="44"/>
    </row>
    <row r="150" spans="1:8" ht="20" customHeight="1">
      <c r="A150" s="12" t="str">
        <f t="shared" si="11"/>
        <v>p[148]</v>
      </c>
      <c r="B150" s="44" t="s">
        <v>1546</v>
      </c>
      <c r="C150" s="45">
        <v>133.61079434430201</v>
      </c>
      <c r="D150" s="44" t="s">
        <v>1543</v>
      </c>
      <c r="E150" s="46" t="s">
        <v>4</v>
      </c>
      <c r="F150" s="58">
        <v>100</v>
      </c>
      <c r="G150" s="58">
        <v>200</v>
      </c>
      <c r="H150" s="44"/>
    </row>
    <row r="151" spans="1:8" ht="20" customHeight="1">
      <c r="A151" s="12" t="str">
        <f t="shared" si="11"/>
        <v>p[149]</v>
      </c>
      <c r="B151" s="44" t="s">
        <v>1096</v>
      </c>
      <c r="C151" s="45">
        <v>0</v>
      </c>
      <c r="D151" s="44" t="s">
        <v>487</v>
      </c>
      <c r="E151" s="46" t="s">
        <v>4</v>
      </c>
      <c r="F151" s="58">
        <f t="shared" si="12"/>
        <v>0</v>
      </c>
      <c r="G151" s="58">
        <f t="shared" si="13"/>
        <v>0</v>
      </c>
      <c r="H151" s="44"/>
    </row>
    <row r="152" spans="1:8" ht="20" customHeight="1">
      <c r="A152" s="12" t="str">
        <f t="shared" si="11"/>
        <v>p[150]</v>
      </c>
      <c r="B152" s="44" t="s">
        <v>1170</v>
      </c>
      <c r="C152" s="45">
        <v>1.0595779067606201E-3</v>
      </c>
      <c r="D152" s="44" t="s">
        <v>487</v>
      </c>
      <c r="E152" s="46" t="s">
        <v>4</v>
      </c>
      <c r="F152" s="58">
        <f>C152/10</f>
        <v>1.0595779067606201E-4</v>
      </c>
      <c r="G152" s="58">
        <f>C152*10</f>
        <v>1.0595779067606202E-2</v>
      </c>
      <c r="H152" s="44"/>
    </row>
    <row r="153" spans="1:8" ht="20" customHeight="1">
      <c r="A153" s="12" t="str">
        <f t="shared" si="11"/>
        <v>p[151]</v>
      </c>
      <c r="B153" s="44" t="s">
        <v>1590</v>
      </c>
      <c r="C153" s="45">
        <v>4.3028330636467899E-3</v>
      </c>
      <c r="D153" s="44" t="s">
        <v>54</v>
      </c>
      <c r="E153" s="46" t="s">
        <v>4</v>
      </c>
      <c r="F153" s="58">
        <f>C153/10</f>
        <v>4.3028330636467901E-4</v>
      </c>
      <c r="G153" s="58">
        <f>C153*10</f>
        <v>4.3028330636467896E-2</v>
      </c>
      <c r="H153" s="44"/>
    </row>
    <row r="154" spans="1:8" ht="20" customHeight="1">
      <c r="A154" s="12" t="str">
        <f t="shared" si="11"/>
        <v>p[152]</v>
      </c>
      <c r="B154" s="44" t="s">
        <v>1591</v>
      </c>
      <c r="C154" s="45">
        <v>758.23199472326405</v>
      </c>
      <c r="D154" s="44" t="s">
        <v>28</v>
      </c>
      <c r="E154" s="46" t="s">
        <v>4</v>
      </c>
      <c r="F154" s="58">
        <v>12</v>
      </c>
      <c r="G154" s="58">
        <v>800</v>
      </c>
      <c r="H154" s="44"/>
    </row>
    <row r="155" spans="1:8" ht="20" customHeight="1">
      <c r="A155" s="12" t="str">
        <f t="shared" si="11"/>
        <v>p[153]</v>
      </c>
      <c r="B155" s="44" t="s">
        <v>1592</v>
      </c>
      <c r="C155" s="45">
        <v>0.1</v>
      </c>
      <c r="D155" s="44" t="s">
        <v>54</v>
      </c>
      <c r="E155" s="46" t="s">
        <v>4</v>
      </c>
      <c r="F155" s="58">
        <v>0</v>
      </c>
      <c r="G155" s="58">
        <v>0</v>
      </c>
      <c r="H155" s="44"/>
    </row>
    <row r="156" spans="1:8" ht="20" customHeight="1">
      <c r="A156" s="12" t="str">
        <f t="shared" si="11"/>
        <v>p[154]</v>
      </c>
      <c r="B156" s="44" t="s">
        <v>1593</v>
      </c>
      <c r="C156" s="45">
        <v>1144.46567883437</v>
      </c>
      <c r="D156" s="44" t="s">
        <v>28</v>
      </c>
      <c r="E156" s="46" t="s">
        <v>4</v>
      </c>
      <c r="F156" s="58">
        <v>1000</v>
      </c>
      <c r="G156" s="58">
        <v>1400</v>
      </c>
      <c r="H156" s="44"/>
    </row>
    <row r="157" spans="1:8" ht="20" customHeight="1">
      <c r="A157" s="12" t="str">
        <f t="shared" si="11"/>
        <v>p[155]</v>
      </c>
      <c r="B157" s="31" t="s">
        <v>1171</v>
      </c>
      <c r="C157" s="32">
        <v>12</v>
      </c>
      <c r="D157" s="31" t="s">
        <v>28</v>
      </c>
      <c r="E157" s="33" t="s">
        <v>4</v>
      </c>
      <c r="F157" s="56">
        <v>0</v>
      </c>
      <c r="G157" s="56">
        <v>0</v>
      </c>
      <c r="H157" s="31"/>
    </row>
    <row r="158" spans="1:8" ht="20" customHeight="1">
      <c r="A158" s="12" t="str">
        <f t="shared" si="11"/>
        <v>p[156]</v>
      </c>
      <c r="B158" s="44" t="s">
        <v>1128</v>
      </c>
      <c r="C158" s="45">
        <v>0</v>
      </c>
      <c r="D158" s="44" t="s">
        <v>28</v>
      </c>
      <c r="E158" s="46" t="s">
        <v>4</v>
      </c>
      <c r="F158" s="58">
        <v>0</v>
      </c>
      <c r="G158" s="58">
        <v>0</v>
      </c>
      <c r="H158" s="44"/>
    </row>
    <row r="159" spans="1:8" ht="20" customHeight="1">
      <c r="A159" s="12" t="str">
        <f t="shared" si="11"/>
        <v>p[157]</v>
      </c>
      <c r="B159" s="6" t="s">
        <v>1113</v>
      </c>
      <c r="C159" s="30">
        <v>240</v>
      </c>
      <c r="D159" s="6" t="s">
        <v>28</v>
      </c>
      <c r="E159" s="3" t="s">
        <v>4</v>
      </c>
      <c r="F159" s="55">
        <v>0</v>
      </c>
      <c r="G159" s="55">
        <v>0</v>
      </c>
    </row>
    <row r="160" spans="1:8" ht="20" customHeight="1">
      <c r="A160" s="12" t="str">
        <f t="shared" si="11"/>
        <v>p[158]</v>
      </c>
      <c r="B160" s="6" t="s">
        <v>1115</v>
      </c>
      <c r="C160" s="30">
        <v>600</v>
      </c>
      <c r="D160" s="6" t="s">
        <v>28</v>
      </c>
      <c r="E160" s="3" t="s">
        <v>4</v>
      </c>
      <c r="F160" s="55">
        <v>0</v>
      </c>
      <c r="G160" s="55">
        <v>0</v>
      </c>
    </row>
    <row r="161" spans="1:8" ht="20" customHeight="1">
      <c r="A161" s="12" t="str">
        <f t="shared" si="11"/>
        <v>p[159]</v>
      </c>
      <c r="B161" s="6" t="s">
        <v>1129</v>
      </c>
      <c r="C161" s="30">
        <v>0</v>
      </c>
      <c r="D161" s="6" t="s">
        <v>28</v>
      </c>
      <c r="E161" s="3" t="s">
        <v>4</v>
      </c>
      <c r="F161" s="55">
        <v>0</v>
      </c>
      <c r="G161" s="55">
        <v>0</v>
      </c>
    </row>
    <row r="162" spans="1:8" ht="20" customHeight="1">
      <c r="A162" s="12" t="str">
        <f t="shared" si="11"/>
        <v>p[160]</v>
      </c>
      <c r="B162" s="6" t="s">
        <v>1118</v>
      </c>
      <c r="C162" s="30">
        <v>420</v>
      </c>
      <c r="D162" s="6" t="s">
        <v>28</v>
      </c>
      <c r="E162" s="3" t="s">
        <v>4</v>
      </c>
      <c r="F162" s="55">
        <v>0</v>
      </c>
      <c r="G162" s="55">
        <v>0</v>
      </c>
    </row>
    <row r="163" spans="1:8" ht="20" customHeight="1">
      <c r="A163" s="12" t="str">
        <f t="shared" si="11"/>
        <v>p[161]</v>
      </c>
      <c r="B163" s="6" t="s">
        <v>1122</v>
      </c>
      <c r="C163" s="30">
        <v>600</v>
      </c>
      <c r="D163" s="6" t="s">
        <v>28</v>
      </c>
      <c r="E163" s="3" t="s">
        <v>4</v>
      </c>
      <c r="F163" s="55">
        <v>0</v>
      </c>
      <c r="G163" s="55">
        <v>0</v>
      </c>
    </row>
    <row r="164" spans="1:8" ht="20" customHeight="1">
      <c r="A164" s="12" t="str">
        <f t="shared" si="11"/>
        <v>p[162]</v>
      </c>
      <c r="B164" s="44" t="s">
        <v>1104</v>
      </c>
      <c r="C164" s="45">
        <f>100*10^6/153.14</f>
        <v>652997.25741151895</v>
      </c>
      <c r="D164" s="44" t="s">
        <v>259</v>
      </c>
      <c r="E164" s="46" t="s">
        <v>4</v>
      </c>
      <c r="F164" s="58">
        <v>0</v>
      </c>
      <c r="G164" s="58">
        <v>0</v>
      </c>
      <c r="H164" s="44" t="s">
        <v>1160</v>
      </c>
    </row>
    <row r="165" spans="1:8" ht="20" customHeight="1">
      <c r="A165" s="12" t="str">
        <f t="shared" si="11"/>
        <v>p[163]</v>
      </c>
      <c r="B165" s="44" t="s">
        <v>1107</v>
      </c>
      <c r="C165" s="45">
        <f>1000*10^6/153.14</f>
        <v>6529972.5741151897</v>
      </c>
      <c r="D165" s="44" t="s">
        <v>101</v>
      </c>
      <c r="E165" s="46" t="s">
        <v>4</v>
      </c>
      <c r="F165" s="58">
        <v>0</v>
      </c>
      <c r="G165" s="58">
        <v>0</v>
      </c>
      <c r="H165" s="44" t="s">
        <v>1110</v>
      </c>
    </row>
    <row r="166" spans="1:8" ht="20" customHeight="1">
      <c r="A166" s="12" t="str">
        <f t="shared" si="11"/>
        <v>p[164]</v>
      </c>
      <c r="B166" s="44" t="s">
        <v>1108</v>
      </c>
      <c r="C166" s="45">
        <f>1125*10^6/153.14</f>
        <v>7346219.1458795881</v>
      </c>
      <c r="D166" s="44" t="s">
        <v>101</v>
      </c>
      <c r="E166" s="46" t="s">
        <v>4</v>
      </c>
      <c r="F166" s="58">
        <v>0</v>
      </c>
      <c r="G166" s="58">
        <v>0</v>
      </c>
      <c r="H166" s="44" t="s">
        <v>1111</v>
      </c>
    </row>
    <row r="167" spans="1:8" ht="20" customHeight="1">
      <c r="A167" s="12" t="str">
        <f t="shared" si="11"/>
        <v>p[165]</v>
      </c>
      <c r="B167" s="44" t="s">
        <v>1109</v>
      </c>
      <c r="C167" s="45">
        <f>1200*10^6/153.14</f>
        <v>7835967.0889382269</v>
      </c>
      <c r="D167" s="44" t="s">
        <v>101</v>
      </c>
      <c r="E167" s="46" t="s">
        <v>4</v>
      </c>
      <c r="F167" s="58">
        <v>0</v>
      </c>
      <c r="G167" s="58">
        <v>0</v>
      </c>
      <c r="H167" s="44" t="s">
        <v>1149</v>
      </c>
    </row>
    <row r="168" spans="1:8" ht="20" customHeight="1">
      <c r="A168" s="12" t="str">
        <f t="shared" si="11"/>
        <v>p[166]</v>
      </c>
      <c r="B168" s="44" t="s">
        <v>1125</v>
      </c>
      <c r="C168" s="45">
        <f>120+125</f>
        <v>245</v>
      </c>
      <c r="D168" s="44" t="s">
        <v>33</v>
      </c>
      <c r="E168" s="46" t="s">
        <v>4</v>
      </c>
      <c r="F168" s="58">
        <v>0</v>
      </c>
      <c r="G168" s="58">
        <v>0</v>
      </c>
      <c r="H168" s="44"/>
    </row>
    <row r="169" spans="1:8" ht="20" customHeight="1">
      <c r="A169" s="12" t="str">
        <f t="shared" si="11"/>
        <v>p[167]</v>
      </c>
      <c r="B169" s="31" t="s">
        <v>1269</v>
      </c>
      <c r="C169" s="32">
        <v>240</v>
      </c>
      <c r="D169" s="31" t="s">
        <v>486</v>
      </c>
      <c r="E169" s="33" t="s">
        <v>4</v>
      </c>
      <c r="F169" s="56">
        <v>0</v>
      </c>
      <c r="G169" s="56">
        <v>0</v>
      </c>
      <c r="H169" s="31"/>
    </row>
    <row r="170" spans="1:8" ht="20" customHeight="1">
      <c r="A170" s="12" t="str">
        <f t="shared" si="11"/>
        <v>p[168]</v>
      </c>
      <c r="B170" s="47" t="s">
        <v>492</v>
      </c>
      <c r="C170" s="48">
        <v>60</v>
      </c>
      <c r="D170" s="47" t="s">
        <v>41</v>
      </c>
      <c r="E170" s="49" t="s">
        <v>4</v>
      </c>
      <c r="F170" s="57">
        <v>0</v>
      </c>
      <c r="G170" s="57">
        <v>0</v>
      </c>
      <c r="H170" s="47"/>
    </row>
    <row r="171" spans="1:8" ht="20" customHeight="1">
      <c r="A171" s="12" t="str">
        <f t="shared" si="11"/>
        <v>p[169]</v>
      </c>
      <c r="B171" s="44" t="s">
        <v>584</v>
      </c>
      <c r="C171" s="45">
        <v>60</v>
      </c>
      <c r="D171" s="44" t="s">
        <v>41</v>
      </c>
      <c r="E171" s="46" t="s">
        <v>4</v>
      </c>
      <c r="F171" s="58">
        <v>0</v>
      </c>
      <c r="G171" s="58">
        <v>0</v>
      </c>
      <c r="H171" s="44"/>
    </row>
    <row r="172" spans="1:8" ht="20" customHeight="1">
      <c r="A172" s="12" t="str">
        <f t="shared" si="11"/>
        <v>p[170]</v>
      </c>
      <c r="B172" s="44" t="s">
        <v>585</v>
      </c>
      <c r="C172" s="45">
        <v>8</v>
      </c>
      <c r="D172" s="44" t="s">
        <v>586</v>
      </c>
      <c r="E172" s="46" t="s">
        <v>4</v>
      </c>
      <c r="F172" s="58">
        <v>0</v>
      </c>
      <c r="G172" s="58">
        <v>0</v>
      </c>
      <c r="H172" s="44"/>
    </row>
    <row r="173" spans="1:8" ht="20" customHeight="1">
      <c r="A173" s="12" t="str">
        <f t="shared" si="11"/>
        <v>p[171]</v>
      </c>
      <c r="B173" s="31" t="s">
        <v>595</v>
      </c>
      <c r="C173" s="32">
        <v>1000</v>
      </c>
      <c r="D173" s="31" t="s">
        <v>596</v>
      </c>
      <c r="E173" s="33" t="s">
        <v>4</v>
      </c>
      <c r="F173" s="56">
        <v>0</v>
      </c>
      <c r="G173" s="56">
        <v>0</v>
      </c>
      <c r="H173" s="31"/>
    </row>
    <row r="174" spans="1:8" ht="20" customHeight="1">
      <c r="A174" s="12" t="str">
        <f t="shared" si="11"/>
        <v>p[172]</v>
      </c>
      <c r="B174" s="131" t="s">
        <v>1645</v>
      </c>
      <c r="C174" s="132">
        <v>100</v>
      </c>
      <c r="D174" s="6" t="s">
        <v>42</v>
      </c>
      <c r="E174" s="3" t="s">
        <v>4</v>
      </c>
      <c r="F174" s="55">
        <v>0</v>
      </c>
      <c r="G174" s="55">
        <v>0</v>
      </c>
    </row>
  </sheetData>
  <phoneticPr fontId="1"/>
  <conditionalFormatting sqref="E95:E98 E13:E32 E138 E102:E105 E119 E35:E59 E86:E93 E107:E117 E127:E136 E9 E1:E7 E162:E164 E168:E169 E61 E100 E158:E160 E155 E147 E151 E141:E145 E63:E82 E172:E1048576 A1:A1048576">
    <cfRule type="expression" dxfId="94" priority="132">
      <formula>$E1="Opt"</formula>
    </cfRule>
  </conditionalFormatting>
  <conditionalFormatting sqref="E33">
    <cfRule type="expression" dxfId="93" priority="102">
      <formula>$E33="Opt"</formula>
    </cfRule>
  </conditionalFormatting>
  <conditionalFormatting sqref="E34">
    <cfRule type="expression" dxfId="92" priority="95">
      <formula>$E34="Opt"</formula>
    </cfRule>
  </conditionalFormatting>
  <conditionalFormatting sqref="E12">
    <cfRule type="expression" dxfId="91" priority="91">
      <formula>$E12="Opt"</formula>
    </cfRule>
  </conditionalFormatting>
  <conditionalFormatting sqref="E8">
    <cfRule type="expression" dxfId="90" priority="87">
      <formula>$E8="Opt"</formula>
    </cfRule>
  </conditionalFormatting>
  <conditionalFormatting sqref="E10">
    <cfRule type="expression" dxfId="89" priority="85">
      <formula>$E10="Opt"</formula>
    </cfRule>
  </conditionalFormatting>
  <conditionalFormatting sqref="E11">
    <cfRule type="expression" dxfId="88" priority="83">
      <formula>$E11="Opt"</formula>
    </cfRule>
  </conditionalFormatting>
  <conditionalFormatting sqref="E101">
    <cfRule type="expression" dxfId="87" priority="78">
      <formula>$E101="Opt"</formula>
    </cfRule>
  </conditionalFormatting>
  <conditionalFormatting sqref="E94">
    <cfRule type="expression" dxfId="86" priority="77">
      <formula>$E94="Opt"</formula>
    </cfRule>
  </conditionalFormatting>
  <conditionalFormatting sqref="E106">
    <cfRule type="expression" dxfId="85" priority="73">
      <formula>$E106="Opt"</formula>
    </cfRule>
  </conditionalFormatting>
  <conditionalFormatting sqref="E118">
    <cfRule type="expression" dxfId="84" priority="72">
      <formula>$E118="Opt"</formula>
    </cfRule>
  </conditionalFormatting>
  <conditionalFormatting sqref="E120">
    <cfRule type="expression" dxfId="83" priority="71">
      <formula>$E120="Opt"</formula>
    </cfRule>
  </conditionalFormatting>
  <conditionalFormatting sqref="E126 E121:E124">
    <cfRule type="expression" dxfId="82" priority="55">
      <formula>$E121="Opt"</formula>
    </cfRule>
  </conditionalFormatting>
  <conditionalFormatting sqref="E125">
    <cfRule type="expression" dxfId="81" priority="52">
      <formula>$E125="Opt"</formula>
    </cfRule>
  </conditionalFormatting>
  <conditionalFormatting sqref="E137">
    <cfRule type="expression" dxfId="80" priority="51">
      <formula>$E137="Opt"</formula>
    </cfRule>
  </conditionalFormatting>
  <conditionalFormatting sqref="E139">
    <cfRule type="expression" dxfId="79" priority="50">
      <formula>$E139="Opt"</formula>
    </cfRule>
  </conditionalFormatting>
  <conditionalFormatting sqref="E170">
    <cfRule type="expression" dxfId="78" priority="46">
      <formula>$E170="Opt"</formula>
    </cfRule>
  </conditionalFormatting>
  <conditionalFormatting sqref="E171">
    <cfRule type="expression" dxfId="77" priority="45">
      <formula>$E171="Opt"</formula>
    </cfRule>
  </conditionalFormatting>
  <conditionalFormatting sqref="E85">
    <cfRule type="expression" dxfId="76" priority="43">
      <formula>$E85="Opt"</formula>
    </cfRule>
  </conditionalFormatting>
  <conditionalFormatting sqref="E167">
    <cfRule type="expression" dxfId="75" priority="41">
      <formula>$E167="Opt"</formula>
    </cfRule>
  </conditionalFormatting>
  <conditionalFormatting sqref="E165">
    <cfRule type="expression" dxfId="74" priority="40">
      <formula>$E165="Opt"</formula>
    </cfRule>
  </conditionalFormatting>
  <conditionalFormatting sqref="E166">
    <cfRule type="expression" dxfId="73" priority="39">
      <formula>$E166="Opt"</formula>
    </cfRule>
  </conditionalFormatting>
  <conditionalFormatting sqref="E161">
    <cfRule type="expression" dxfId="72" priority="37">
      <formula>$E161="Opt"</formula>
    </cfRule>
  </conditionalFormatting>
  <conditionalFormatting sqref="E83">
    <cfRule type="expression" dxfId="71" priority="36">
      <formula>$E83="Opt"</formula>
    </cfRule>
  </conditionalFormatting>
  <conditionalFormatting sqref="E157">
    <cfRule type="expression" dxfId="70" priority="35">
      <formula>$E157="Opt"</formula>
    </cfRule>
  </conditionalFormatting>
  <conditionalFormatting sqref="E156">
    <cfRule type="expression" dxfId="69" priority="34">
      <formula>$E156="Opt"</formula>
    </cfRule>
  </conditionalFormatting>
  <conditionalFormatting sqref="E152">
    <cfRule type="expression" dxfId="68" priority="32">
      <formula>$E152="Opt"</formula>
    </cfRule>
  </conditionalFormatting>
  <conditionalFormatting sqref="E84">
    <cfRule type="expression" dxfId="67" priority="30">
      <formula>$E84="Opt"</formula>
    </cfRule>
  </conditionalFormatting>
  <conditionalFormatting sqref="E60">
    <cfRule type="expression" dxfId="66" priority="29">
      <formula>$E60="Opt"</formula>
    </cfRule>
  </conditionalFormatting>
  <conditionalFormatting sqref="E99">
    <cfRule type="expression" dxfId="65" priority="28">
      <formula>$E99="Opt"</formula>
    </cfRule>
  </conditionalFormatting>
  <conditionalFormatting sqref="E146">
    <cfRule type="expression" dxfId="64" priority="17">
      <formula>$E146="Opt"</formula>
    </cfRule>
  </conditionalFormatting>
  <conditionalFormatting sqref="E140">
    <cfRule type="expression" dxfId="63" priority="6">
      <formula>$E140="Opt"</formula>
    </cfRule>
  </conditionalFormatting>
  <conditionalFormatting sqref="E148:E150">
    <cfRule type="expression" dxfId="62" priority="4">
      <formula>$E148="Opt"</formula>
    </cfRule>
  </conditionalFormatting>
  <conditionalFormatting sqref="E62">
    <cfRule type="expression" dxfId="61" priority="3">
      <formula>$E62="Opt"</formula>
    </cfRule>
  </conditionalFormatting>
  <conditionalFormatting sqref="E153">
    <cfRule type="expression" dxfId="60" priority="2">
      <formula>$E153="Opt"</formula>
    </cfRule>
  </conditionalFormatting>
  <conditionalFormatting sqref="E154">
    <cfRule type="expression" dxfId="59" priority="1">
      <formula>$E154="Opt"</formula>
    </cfRule>
  </conditionalFormatting>
  <dataValidations count="1">
    <dataValidation type="list" showInputMessage="1" showErrorMessage="1" sqref="E2:E1048576" xr:uid="{00000000-0002-0000-0000-000000000000}">
      <formula1>"Fix, Opt"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59999389629810485"/>
  </sheetPr>
  <dimension ref="A1:F701"/>
  <sheetViews>
    <sheetView zoomScale="150" zoomScaleNormal="150" workbookViewId="0">
      <pane ySplit="1" topLeftCell="A468" activePane="bottomLeft" state="frozen"/>
      <selection pane="bottomLeft" activeCell="E480" sqref="E480"/>
    </sheetView>
  </sheetViews>
  <sheetFormatPr baseColWidth="10" defaultColWidth="10.83203125" defaultRowHeight="20" customHeight="1"/>
  <cols>
    <col min="1" max="1" width="10.83203125" style="12" customWidth="1"/>
    <col min="2" max="2" width="15.83203125" style="6" customWidth="1"/>
    <col min="3" max="3" width="10.83203125" style="9" customWidth="1"/>
    <col min="4" max="4" width="12.83203125" style="6" customWidth="1"/>
    <col min="5" max="5" width="50.83203125" style="11" customWidth="1"/>
    <col min="6" max="6" width="30.83203125" style="6" customWidth="1"/>
    <col min="7" max="16384" width="10.83203125" style="26"/>
  </cols>
  <sheetData>
    <row r="1" spans="1:6" ht="40.25" customHeight="1">
      <c r="A1" s="13" t="s">
        <v>10</v>
      </c>
      <c r="B1" s="4" t="s">
        <v>12</v>
      </c>
      <c r="C1" s="5" t="s">
        <v>17</v>
      </c>
      <c r="D1" s="24" t="s">
        <v>22</v>
      </c>
      <c r="E1" s="1" t="s">
        <v>1302</v>
      </c>
      <c r="F1" s="4" t="s">
        <v>1</v>
      </c>
    </row>
    <row r="2" spans="1:6" ht="20" customHeight="1">
      <c r="A2" s="12" t="str">
        <f>CONCATENATE("y[", ROW()-2, "]")</f>
        <v>y[0]</v>
      </c>
      <c r="B2" s="44" t="s">
        <v>785</v>
      </c>
      <c r="C2" s="62">
        <v>10740</v>
      </c>
      <c r="D2" s="44" t="s">
        <v>41</v>
      </c>
      <c r="E2" s="63"/>
      <c r="F2" s="44" t="s">
        <v>1163</v>
      </c>
    </row>
    <row r="3" spans="1:6" ht="20" customHeight="1">
      <c r="A3" s="12" t="str">
        <f t="shared" ref="A3:A66" si="0">CONCATENATE("y[", ROW()-2, "]")</f>
        <v>y[1]</v>
      </c>
      <c r="B3" s="31" t="s">
        <v>786</v>
      </c>
      <c r="C3" s="38">
        <v>2</v>
      </c>
      <c r="D3" s="31" t="s">
        <v>54</v>
      </c>
      <c r="E3" s="35"/>
      <c r="F3" s="31"/>
    </row>
    <row r="4" spans="1:6" ht="20" customHeight="1">
      <c r="A4" s="12" t="str">
        <f t="shared" si="0"/>
        <v>y[2]</v>
      </c>
      <c r="B4" s="6" t="s">
        <v>601</v>
      </c>
      <c r="C4" s="9">
        <v>3292.5970858934502</v>
      </c>
      <c r="D4" s="6" t="s">
        <v>70</v>
      </c>
      <c r="E4" s="11" t="s">
        <v>1303</v>
      </c>
    </row>
    <row r="5" spans="1:6" ht="20" customHeight="1">
      <c r="A5" s="12" t="str">
        <f t="shared" si="0"/>
        <v>y[3]</v>
      </c>
      <c r="B5" s="6" t="s">
        <v>602</v>
      </c>
      <c r="C5" s="9">
        <v>78.402940000000001</v>
      </c>
      <c r="D5" s="6" t="s">
        <v>70</v>
      </c>
    </row>
    <row r="6" spans="1:6" ht="20" customHeight="1">
      <c r="A6" s="12" t="str">
        <f t="shared" si="0"/>
        <v>y[4]</v>
      </c>
      <c r="B6" s="6" t="s">
        <v>603</v>
      </c>
      <c r="C6" s="9">
        <v>78.402835000000096</v>
      </c>
      <c r="D6" s="6" t="s">
        <v>70</v>
      </c>
      <c r="E6" s="11" t="s">
        <v>1304</v>
      </c>
    </row>
    <row r="7" spans="1:6" ht="20" customHeight="1">
      <c r="A7" s="12" t="str">
        <f t="shared" si="0"/>
        <v>y[5]</v>
      </c>
      <c r="B7" s="6" t="s">
        <v>604</v>
      </c>
      <c r="C7" s="9">
        <v>78.402100000000303</v>
      </c>
      <c r="D7" s="6" t="s">
        <v>30</v>
      </c>
    </row>
    <row r="8" spans="1:6" ht="20" customHeight="1">
      <c r="A8" s="12" t="str">
        <f t="shared" si="0"/>
        <v>y[6]</v>
      </c>
      <c r="B8" s="6" t="s">
        <v>605</v>
      </c>
      <c r="C8" s="9">
        <v>78.401365000000297</v>
      </c>
      <c r="D8" s="6" t="s">
        <v>30</v>
      </c>
    </row>
    <row r="9" spans="1:6" ht="20" customHeight="1">
      <c r="A9" s="12" t="str">
        <f t="shared" si="0"/>
        <v>y[7]</v>
      </c>
      <c r="B9" s="6" t="s">
        <v>606</v>
      </c>
      <c r="C9" s="9">
        <v>78.400630000000106</v>
      </c>
      <c r="D9" s="6" t="s">
        <v>30</v>
      </c>
    </row>
    <row r="10" spans="1:6" ht="20" customHeight="1">
      <c r="A10" s="12" t="str">
        <f t="shared" si="0"/>
        <v>y[8]</v>
      </c>
      <c r="B10" s="6" t="s">
        <v>607</v>
      </c>
      <c r="C10" s="9">
        <v>78.399999999999906</v>
      </c>
      <c r="D10" s="6" t="s">
        <v>30</v>
      </c>
    </row>
    <row r="11" spans="1:6" ht="20" customHeight="1">
      <c r="A11" s="12" t="str">
        <f t="shared" si="0"/>
        <v>y[9]</v>
      </c>
      <c r="B11" s="6" t="s">
        <v>608</v>
      </c>
      <c r="C11" s="9">
        <v>994.29564978785004</v>
      </c>
      <c r="D11" s="6" t="s">
        <v>78</v>
      </c>
    </row>
    <row r="12" spans="1:6" ht="20" customHeight="1">
      <c r="A12" s="12" t="str">
        <f t="shared" si="0"/>
        <v>y[10]</v>
      </c>
      <c r="B12" s="44" t="s">
        <v>609</v>
      </c>
      <c r="C12" s="62">
        <v>17840.302966666601</v>
      </c>
      <c r="D12" s="44" t="s">
        <v>30</v>
      </c>
      <c r="E12" s="63" t="s">
        <v>1305</v>
      </c>
      <c r="F12" s="44"/>
    </row>
    <row r="13" spans="1:6" ht="20" customHeight="1">
      <c r="A13" s="12" t="str">
        <f t="shared" si="0"/>
        <v>y[11]</v>
      </c>
      <c r="B13" s="31" t="s">
        <v>610</v>
      </c>
      <c r="C13" s="38">
        <v>1544.1432416883399</v>
      </c>
      <c r="D13" s="31" t="s">
        <v>238</v>
      </c>
      <c r="E13" s="35" t="s">
        <v>1306</v>
      </c>
      <c r="F13" s="31"/>
    </row>
    <row r="14" spans="1:6" ht="20" customHeight="1">
      <c r="A14" s="12" t="str">
        <f t="shared" si="0"/>
        <v>y[12]</v>
      </c>
      <c r="B14" s="6" t="s">
        <v>611</v>
      </c>
      <c r="C14" s="9">
        <v>79.142250953704405</v>
      </c>
      <c r="D14" s="6" t="s">
        <v>30</v>
      </c>
      <c r="E14" s="11" t="s">
        <v>1307</v>
      </c>
    </row>
    <row r="15" spans="1:6" ht="20" customHeight="1">
      <c r="A15" s="12" t="str">
        <f t="shared" si="0"/>
        <v>y[13]</v>
      </c>
      <c r="B15" s="6" t="s">
        <v>612</v>
      </c>
      <c r="C15" s="9">
        <v>36.25</v>
      </c>
      <c r="D15" s="6" t="s">
        <v>30</v>
      </c>
    </row>
    <row r="16" spans="1:6" ht="20" customHeight="1">
      <c r="A16" s="12" t="str">
        <f t="shared" si="0"/>
        <v>y[14]</v>
      </c>
      <c r="B16" s="6" t="s">
        <v>613</v>
      </c>
      <c r="C16" s="9">
        <v>36.247605000000597</v>
      </c>
      <c r="D16" s="6" t="s">
        <v>30</v>
      </c>
      <c r="E16" s="11" t="s">
        <v>1308</v>
      </c>
    </row>
    <row r="17" spans="1:6" ht="20" customHeight="1">
      <c r="A17" s="12" t="str">
        <f t="shared" si="0"/>
        <v>y[15]</v>
      </c>
      <c r="B17" s="6" t="s">
        <v>614</v>
      </c>
      <c r="C17" s="9">
        <v>36.245209999999901</v>
      </c>
      <c r="D17" s="6" t="s">
        <v>64</v>
      </c>
    </row>
    <row r="18" spans="1:6" ht="20" customHeight="1">
      <c r="A18" s="12" t="str">
        <f t="shared" si="0"/>
        <v>y[16]</v>
      </c>
      <c r="B18" s="6" t="s">
        <v>615</v>
      </c>
      <c r="C18" s="9">
        <v>36.242814999999602</v>
      </c>
      <c r="D18" s="6" t="s">
        <v>30</v>
      </c>
    </row>
    <row r="19" spans="1:6" ht="20" customHeight="1">
      <c r="A19" s="12" t="str">
        <f t="shared" si="0"/>
        <v>y[17]</v>
      </c>
      <c r="B19" s="6" t="s">
        <v>616</v>
      </c>
      <c r="C19" s="9">
        <v>36.240419999999602</v>
      </c>
      <c r="D19" s="6" t="s">
        <v>30</v>
      </c>
    </row>
    <row r="20" spans="1:6" ht="20" customHeight="1">
      <c r="A20" s="12" t="str">
        <f t="shared" si="0"/>
        <v>y[18]</v>
      </c>
      <c r="B20" s="6" t="s">
        <v>617</v>
      </c>
      <c r="C20" s="9">
        <v>36.238025000000299</v>
      </c>
      <c r="D20" s="6" t="s">
        <v>30</v>
      </c>
    </row>
    <row r="21" spans="1:6" ht="20" customHeight="1">
      <c r="A21" s="12" t="str">
        <f t="shared" si="0"/>
        <v>y[19]</v>
      </c>
      <c r="B21" s="31" t="s">
        <v>618</v>
      </c>
      <c r="C21" s="38">
        <v>36.238025000000299</v>
      </c>
      <c r="D21" s="31" t="s">
        <v>30</v>
      </c>
      <c r="E21" s="35"/>
      <c r="F21" s="31"/>
    </row>
    <row r="22" spans="1:6" ht="20" customHeight="1">
      <c r="A22" s="12" t="str">
        <f t="shared" si="0"/>
        <v>y[20]</v>
      </c>
      <c r="B22" s="6" t="s">
        <v>619</v>
      </c>
      <c r="C22" s="9">
        <v>0.478999999947466</v>
      </c>
      <c r="D22" s="7" t="s">
        <v>30</v>
      </c>
      <c r="E22" s="8" t="s">
        <v>1309</v>
      </c>
    </row>
    <row r="23" spans="1:6" ht="20" customHeight="1">
      <c r="A23" s="12" t="str">
        <f t="shared" si="0"/>
        <v>y[21]</v>
      </c>
      <c r="B23" s="6" t="s">
        <v>620</v>
      </c>
      <c r="C23" s="9">
        <v>20.003143451718699</v>
      </c>
      <c r="D23" s="6" t="s">
        <v>33</v>
      </c>
      <c r="E23" s="11" t="s">
        <v>1310</v>
      </c>
    </row>
    <row r="24" spans="1:6" ht="20" customHeight="1">
      <c r="A24" s="12" t="str">
        <f t="shared" si="0"/>
        <v>y[22]</v>
      </c>
      <c r="B24" s="6" t="s">
        <v>621</v>
      </c>
      <c r="C24" s="9">
        <v>0.38319999995712301</v>
      </c>
      <c r="D24" s="6" t="s">
        <v>33</v>
      </c>
    </row>
    <row r="25" spans="1:6" ht="20" customHeight="1">
      <c r="A25" s="12" t="str">
        <f t="shared" si="0"/>
        <v>y[23]</v>
      </c>
      <c r="B25" s="6" t="s">
        <v>622</v>
      </c>
      <c r="C25" s="9">
        <v>0.19206343555034999</v>
      </c>
      <c r="D25" s="6" t="s">
        <v>36</v>
      </c>
    </row>
    <row r="26" spans="1:6" ht="20" customHeight="1">
      <c r="A26" s="12" t="str">
        <f t="shared" si="0"/>
        <v>y[24]</v>
      </c>
      <c r="B26" s="31" t="s">
        <v>623</v>
      </c>
      <c r="C26" s="38">
        <v>0.28786343555034999</v>
      </c>
      <c r="D26" s="31" t="s">
        <v>30</v>
      </c>
      <c r="E26" s="35"/>
      <c r="F26" s="31"/>
    </row>
    <row r="27" spans="1:6" ht="20" customHeight="1">
      <c r="A27" s="12" t="str">
        <f t="shared" si="0"/>
        <v>y[25]</v>
      </c>
      <c r="B27" s="6" t="s">
        <v>624</v>
      </c>
      <c r="C27" s="9">
        <v>5</v>
      </c>
      <c r="D27" s="6" t="s">
        <v>30</v>
      </c>
    </row>
    <row r="28" spans="1:6" ht="20" customHeight="1">
      <c r="A28" s="12" t="str">
        <f t="shared" si="0"/>
        <v>y[26]</v>
      </c>
      <c r="B28" s="6" t="s">
        <v>625</v>
      </c>
      <c r="C28" s="9">
        <v>4.6999587928025903</v>
      </c>
      <c r="D28" s="6" t="s">
        <v>30</v>
      </c>
      <c r="E28" s="11" t="s">
        <v>1311</v>
      </c>
    </row>
    <row r="29" spans="1:6" ht="20" customHeight="1">
      <c r="A29" s="12" t="str">
        <f t="shared" si="0"/>
        <v>y[27]</v>
      </c>
      <c r="B29" s="6" t="s">
        <v>626</v>
      </c>
      <c r="C29" s="9">
        <v>4.7595771982305397</v>
      </c>
      <c r="D29" s="6" t="s">
        <v>30</v>
      </c>
      <c r="E29" s="64" t="s">
        <v>1312</v>
      </c>
    </row>
    <row r="30" spans="1:6" ht="20" customHeight="1">
      <c r="A30" s="12" t="str">
        <f t="shared" si="0"/>
        <v>y[28]</v>
      </c>
      <c r="B30" s="6" t="s">
        <v>627</v>
      </c>
      <c r="C30" s="9">
        <v>4.77215457444691</v>
      </c>
      <c r="D30" s="6" t="s">
        <v>30</v>
      </c>
      <c r="E30" s="64" t="s">
        <v>1313</v>
      </c>
    </row>
    <row r="31" spans="1:6" ht="20" customHeight="1">
      <c r="A31" s="12" t="str">
        <f t="shared" si="0"/>
        <v>y[29]</v>
      </c>
      <c r="B31" s="6" t="s">
        <v>628</v>
      </c>
      <c r="C31" s="9">
        <v>4.7854132101806304</v>
      </c>
      <c r="D31" s="6" t="s">
        <v>30</v>
      </c>
      <c r="E31" s="64" t="s">
        <v>1314</v>
      </c>
    </row>
    <row r="32" spans="1:6" ht="20" customHeight="1">
      <c r="A32" s="12" t="str">
        <f t="shared" si="0"/>
        <v>y[30]</v>
      </c>
      <c r="B32" s="6" t="s">
        <v>629</v>
      </c>
      <c r="C32" s="9">
        <v>4.9092037518204101</v>
      </c>
      <c r="D32" s="6" t="s">
        <v>30</v>
      </c>
      <c r="E32" s="64" t="s">
        <v>1315</v>
      </c>
    </row>
    <row r="33" spans="1:6" ht="20" customHeight="1">
      <c r="A33" s="12" t="str">
        <f t="shared" si="0"/>
        <v>y[31]</v>
      </c>
      <c r="B33" s="6" t="s">
        <v>630</v>
      </c>
      <c r="C33" s="9">
        <v>9</v>
      </c>
      <c r="D33" s="6" t="s">
        <v>30</v>
      </c>
      <c r="E33" s="61"/>
      <c r="F33" s="40"/>
    </row>
    <row r="34" spans="1:6" ht="20" customHeight="1">
      <c r="A34" s="12" t="str">
        <f t="shared" si="0"/>
        <v>y[32]</v>
      </c>
      <c r="B34" s="6" t="s">
        <v>631</v>
      </c>
      <c r="C34" s="9">
        <v>3.5296319965579199</v>
      </c>
      <c r="D34" s="6" t="s">
        <v>30</v>
      </c>
      <c r="E34" s="61" t="s">
        <v>1316</v>
      </c>
      <c r="F34" s="40"/>
    </row>
    <row r="35" spans="1:6" ht="20" customHeight="1">
      <c r="A35" s="12" t="str">
        <f t="shared" si="0"/>
        <v>y[33]</v>
      </c>
      <c r="B35" s="6" t="s">
        <v>632</v>
      </c>
      <c r="C35" s="9">
        <v>3.13468110434443</v>
      </c>
      <c r="D35" s="6" t="s">
        <v>30</v>
      </c>
      <c r="E35" s="60" t="s">
        <v>1317</v>
      </c>
      <c r="F35" s="40"/>
    </row>
    <row r="36" spans="1:6" ht="20" customHeight="1">
      <c r="A36" s="12" t="str">
        <f t="shared" si="0"/>
        <v>y[34]</v>
      </c>
      <c r="B36" s="6" t="s">
        <v>633</v>
      </c>
      <c r="C36" s="9">
        <v>2.93101698622494</v>
      </c>
      <c r="D36" s="6" t="s">
        <v>30</v>
      </c>
      <c r="E36" s="60" t="s">
        <v>1318</v>
      </c>
      <c r="F36" s="40"/>
    </row>
    <row r="37" spans="1:6" ht="20" customHeight="1">
      <c r="A37" s="12" t="str">
        <f t="shared" si="0"/>
        <v>y[35]</v>
      </c>
      <c r="B37" s="6" t="s">
        <v>634</v>
      </c>
      <c r="C37" s="9">
        <v>2.7398458687148701</v>
      </c>
      <c r="D37" s="6" t="s">
        <v>30</v>
      </c>
      <c r="E37" s="60" t="s">
        <v>1319</v>
      </c>
      <c r="F37" s="40"/>
    </row>
    <row r="38" spans="1:6" ht="20" customHeight="1">
      <c r="A38" s="12" t="str">
        <f t="shared" si="0"/>
        <v>y[36]</v>
      </c>
      <c r="B38" s="6" t="s">
        <v>635</v>
      </c>
      <c r="C38" s="9">
        <v>2.5614380997829</v>
      </c>
      <c r="D38" s="6" t="s">
        <v>30</v>
      </c>
      <c r="E38" s="60" t="s">
        <v>1320</v>
      </c>
      <c r="F38" s="40"/>
    </row>
    <row r="39" spans="1:6" ht="20" customHeight="1">
      <c r="A39" s="12" t="str">
        <f t="shared" si="0"/>
        <v>y[37]</v>
      </c>
      <c r="B39" s="6" t="s">
        <v>636</v>
      </c>
      <c r="C39" s="9">
        <v>2.3953397420871099</v>
      </c>
      <c r="D39" s="6" t="s">
        <v>30</v>
      </c>
      <c r="E39" s="52"/>
      <c r="F39" s="40"/>
    </row>
    <row r="40" spans="1:6" ht="20" customHeight="1">
      <c r="A40" s="12" t="str">
        <f t="shared" si="0"/>
        <v>y[38]</v>
      </c>
      <c r="B40" s="6" t="s">
        <v>637</v>
      </c>
      <c r="C40" s="9">
        <v>2.38567160604613</v>
      </c>
      <c r="D40" s="6" t="s">
        <v>30</v>
      </c>
      <c r="E40" s="52"/>
      <c r="F40" s="40"/>
    </row>
    <row r="41" spans="1:6" ht="20" customHeight="1">
      <c r="A41" s="12" t="str">
        <f t="shared" si="0"/>
        <v>y[39]</v>
      </c>
      <c r="B41" s="6" t="s">
        <v>638</v>
      </c>
      <c r="C41" s="9">
        <v>2.3838951719458001</v>
      </c>
      <c r="D41" s="6" t="s">
        <v>30</v>
      </c>
      <c r="E41" s="52"/>
      <c r="F41" s="40"/>
    </row>
    <row r="42" spans="1:6" ht="20" customHeight="1">
      <c r="A42" s="12" t="str">
        <f t="shared" si="0"/>
        <v>y[40]</v>
      </c>
      <c r="B42" s="6" t="s">
        <v>639</v>
      </c>
      <c r="C42" s="9">
        <v>2.38243686074301</v>
      </c>
      <c r="D42" s="6" t="s">
        <v>30</v>
      </c>
      <c r="E42" s="52"/>
      <c r="F42" s="40"/>
    </row>
    <row r="43" spans="1:6" ht="20" customHeight="1">
      <c r="A43" s="12" t="str">
        <f t="shared" si="0"/>
        <v>y[41]</v>
      </c>
      <c r="B43" s="6" t="s">
        <v>640</v>
      </c>
      <c r="C43" s="9">
        <v>2.3814864188037101</v>
      </c>
      <c r="D43" s="6" t="s">
        <v>30</v>
      </c>
      <c r="E43" s="52"/>
      <c r="F43" s="40"/>
    </row>
    <row r="44" spans="1:6" ht="20" customHeight="1">
      <c r="A44" s="12" t="str">
        <f t="shared" si="0"/>
        <v>y[42]</v>
      </c>
      <c r="B44" s="6" t="s">
        <v>641</v>
      </c>
      <c r="C44" s="9">
        <v>2.3798955063749099</v>
      </c>
      <c r="D44" s="6" t="s">
        <v>30</v>
      </c>
      <c r="E44" s="52"/>
      <c r="F44" s="40"/>
    </row>
    <row r="45" spans="1:6" ht="20" customHeight="1">
      <c r="A45" s="12" t="str">
        <f t="shared" si="0"/>
        <v>y[43]</v>
      </c>
      <c r="B45" s="6" t="s">
        <v>642</v>
      </c>
      <c r="C45" s="9">
        <v>2.3784416025044801</v>
      </c>
      <c r="D45" s="6" t="s">
        <v>30</v>
      </c>
      <c r="E45" s="52"/>
      <c r="F45" s="40"/>
    </row>
    <row r="46" spans="1:6" ht="20" customHeight="1">
      <c r="A46" s="12" t="str">
        <f t="shared" si="0"/>
        <v>y[44]</v>
      </c>
      <c r="B46" s="6" t="s">
        <v>643</v>
      </c>
      <c r="C46" s="9">
        <v>2.3769862517482601</v>
      </c>
      <c r="D46" s="6" t="s">
        <v>30</v>
      </c>
      <c r="E46" s="52"/>
      <c r="F46" s="40"/>
    </row>
    <row r="47" spans="1:6" ht="20" customHeight="1">
      <c r="A47" s="12" t="str">
        <f t="shared" si="0"/>
        <v>y[45]</v>
      </c>
      <c r="B47" s="6" t="s">
        <v>644</v>
      </c>
      <c r="C47" s="9">
        <v>2.3750620925092099</v>
      </c>
      <c r="D47" s="6" t="s">
        <v>30</v>
      </c>
      <c r="E47" s="52"/>
      <c r="F47" s="40"/>
    </row>
    <row r="48" spans="1:6" ht="20" customHeight="1">
      <c r="A48" s="12" t="str">
        <f t="shared" si="0"/>
        <v>y[46]</v>
      </c>
      <c r="B48" s="6" t="s">
        <v>645</v>
      </c>
      <c r="C48" s="9">
        <v>2.37244631550749</v>
      </c>
      <c r="D48" s="6" t="s">
        <v>30</v>
      </c>
      <c r="E48" s="52"/>
      <c r="F48" s="40"/>
    </row>
    <row r="49" spans="1:6" ht="20" customHeight="1">
      <c r="A49" s="12" t="str">
        <f t="shared" si="0"/>
        <v>y[47]</v>
      </c>
      <c r="B49" s="6" t="s">
        <v>646</v>
      </c>
      <c r="C49" s="9">
        <v>2.3702888697231499</v>
      </c>
      <c r="D49" s="6" t="s">
        <v>30</v>
      </c>
      <c r="E49" s="52"/>
      <c r="F49" s="40"/>
    </row>
    <row r="50" spans="1:6" ht="20" customHeight="1">
      <c r="A50" s="12" t="str">
        <f t="shared" si="0"/>
        <v>y[48]</v>
      </c>
      <c r="B50" s="6" t="s">
        <v>647</v>
      </c>
      <c r="C50" s="9">
        <v>2.3676775958925802</v>
      </c>
      <c r="D50" s="6" t="s">
        <v>30</v>
      </c>
      <c r="E50" s="52"/>
      <c r="F50" s="40"/>
    </row>
    <row r="51" spans="1:6" ht="20" customHeight="1">
      <c r="A51" s="12" t="str">
        <f t="shared" si="0"/>
        <v>y[49]</v>
      </c>
      <c r="B51" s="6" t="s">
        <v>648</v>
      </c>
      <c r="C51" s="9">
        <v>1.818786424901</v>
      </c>
      <c r="D51" s="6" t="s">
        <v>30</v>
      </c>
      <c r="E51" s="52"/>
      <c r="F51" s="40"/>
    </row>
    <row r="52" spans="1:6" ht="20" customHeight="1">
      <c r="A52" s="12" t="str">
        <f t="shared" si="0"/>
        <v>y[50]</v>
      </c>
      <c r="B52" s="6" t="s">
        <v>649</v>
      </c>
      <c r="C52" s="9">
        <v>1.37712267429867</v>
      </c>
      <c r="D52" s="6" t="s">
        <v>30</v>
      </c>
      <c r="E52" s="52"/>
      <c r="F52" s="40"/>
    </row>
    <row r="53" spans="1:6" ht="20" customHeight="1">
      <c r="A53" s="12" t="str">
        <f t="shared" si="0"/>
        <v>y[51]</v>
      </c>
      <c r="B53" s="6" t="s">
        <v>650</v>
      </c>
      <c r="C53" s="9">
        <v>1.04254039536507</v>
      </c>
      <c r="D53" s="6" t="s">
        <v>30</v>
      </c>
      <c r="E53" s="52"/>
      <c r="F53" s="40"/>
    </row>
    <row r="54" spans="1:6" ht="20" customHeight="1">
      <c r="A54" s="12" t="str">
        <f t="shared" si="0"/>
        <v>y[52]</v>
      </c>
      <c r="B54" s="6" t="s">
        <v>651</v>
      </c>
      <c r="C54" s="9">
        <v>0.789361374538609</v>
      </c>
      <c r="D54" s="6" t="s">
        <v>30</v>
      </c>
      <c r="E54" s="52"/>
      <c r="F54" s="40"/>
    </row>
    <row r="55" spans="1:6" ht="20" customHeight="1">
      <c r="A55" s="12" t="str">
        <f t="shared" si="0"/>
        <v>y[53]</v>
      </c>
      <c r="B55" s="6" t="s">
        <v>652</v>
      </c>
      <c r="C55" s="9">
        <v>0.59766622669976099</v>
      </c>
      <c r="D55" s="6" t="s">
        <v>30</v>
      </c>
      <c r="E55" s="52"/>
      <c r="F55" s="40"/>
    </row>
    <row r="56" spans="1:6" ht="20" customHeight="1">
      <c r="A56" s="12" t="str">
        <f t="shared" si="0"/>
        <v>y[54]</v>
      </c>
      <c r="B56" s="6" t="s">
        <v>653</v>
      </c>
      <c r="C56" s="9">
        <v>0.45252381960882698</v>
      </c>
      <c r="D56" s="6" t="s">
        <v>30</v>
      </c>
      <c r="E56" s="52"/>
      <c r="F56" s="40"/>
    </row>
    <row r="57" spans="1:6" ht="20" customHeight="1">
      <c r="A57" s="12" t="str">
        <f t="shared" si="0"/>
        <v>y[55]</v>
      </c>
      <c r="B57" s="6" t="s">
        <v>654</v>
      </c>
      <c r="C57" s="9">
        <v>0.34267746319574299</v>
      </c>
      <c r="D57" s="6" t="s">
        <v>30</v>
      </c>
      <c r="E57" s="52"/>
      <c r="F57" s="40"/>
    </row>
    <row r="58" spans="1:6" ht="20" customHeight="1">
      <c r="A58" s="12" t="str">
        <f t="shared" si="0"/>
        <v>y[56]</v>
      </c>
      <c r="B58" s="6" t="s">
        <v>655</v>
      </c>
      <c r="C58" s="9">
        <v>0.25944776481139398</v>
      </c>
      <c r="D58" s="6" t="s">
        <v>30</v>
      </c>
      <c r="E58" s="52"/>
      <c r="F58" s="40"/>
    </row>
    <row r="59" spans="1:6" ht="20" customHeight="1">
      <c r="A59" s="12" t="str">
        <f t="shared" si="0"/>
        <v>y[57]</v>
      </c>
      <c r="B59" s="6" t="s">
        <v>656</v>
      </c>
      <c r="C59" s="9">
        <v>0.19644820906219801</v>
      </c>
      <c r="D59" s="6" t="s">
        <v>30</v>
      </c>
      <c r="E59" s="52"/>
      <c r="F59" s="40"/>
    </row>
    <row r="60" spans="1:6" ht="20" customHeight="1">
      <c r="A60" s="12" t="str">
        <f t="shared" si="0"/>
        <v>y[58]</v>
      </c>
      <c r="B60" s="6" t="s">
        <v>657</v>
      </c>
      <c r="C60" s="9">
        <v>0.14876267123890999</v>
      </c>
      <c r="D60" s="6" t="s">
        <v>30</v>
      </c>
      <c r="E60" s="52"/>
      <c r="F60" s="40"/>
    </row>
    <row r="61" spans="1:6" ht="20" customHeight="1">
      <c r="A61" s="12" t="str">
        <f t="shared" si="0"/>
        <v>y[59]</v>
      </c>
      <c r="B61" s="6" t="s">
        <v>658</v>
      </c>
      <c r="C61" s="9">
        <v>0.11266706322506399</v>
      </c>
      <c r="D61" s="6" t="s">
        <v>30</v>
      </c>
      <c r="E61" s="52"/>
      <c r="F61" s="40"/>
    </row>
    <row r="62" spans="1:6" ht="20" customHeight="1">
      <c r="A62" s="12" t="str">
        <f t="shared" si="0"/>
        <v>y[60]</v>
      </c>
      <c r="B62" s="6" t="s">
        <v>659</v>
      </c>
      <c r="C62" s="9">
        <v>8.5293508407621399E-2</v>
      </c>
      <c r="D62" s="6" t="s">
        <v>30</v>
      </c>
      <c r="E62" s="52"/>
      <c r="F62" s="40"/>
    </row>
    <row r="63" spans="1:6" ht="20" customHeight="1">
      <c r="A63" s="12" t="str">
        <f t="shared" si="0"/>
        <v>y[61]</v>
      </c>
      <c r="B63" s="6" t="s">
        <v>660</v>
      </c>
      <c r="C63" s="9">
        <v>6.45904450388399E-2</v>
      </c>
      <c r="D63" s="6" t="s">
        <v>30</v>
      </c>
      <c r="E63" s="52"/>
      <c r="F63" s="40"/>
    </row>
    <row r="64" spans="1:6" ht="20" customHeight="1">
      <c r="A64" s="12" t="str">
        <f t="shared" si="0"/>
        <v>y[62]</v>
      </c>
      <c r="B64" s="6" t="s">
        <v>661</v>
      </c>
      <c r="C64" s="9">
        <v>4.8928420087148698E-2</v>
      </c>
      <c r="D64" s="6" t="s">
        <v>30</v>
      </c>
      <c r="E64" s="52"/>
      <c r="F64" s="40"/>
    </row>
    <row r="65" spans="1:6" ht="20" customHeight="1">
      <c r="A65" s="12" t="str">
        <f t="shared" si="0"/>
        <v>y[63]</v>
      </c>
      <c r="B65" s="6" t="s">
        <v>662</v>
      </c>
      <c r="C65" s="9">
        <v>3.7048314050187103E-2</v>
      </c>
      <c r="D65" s="6" t="s">
        <v>30</v>
      </c>
      <c r="E65" s="52"/>
      <c r="F65" s="40"/>
    </row>
    <row r="66" spans="1:6" ht="20" customHeight="1">
      <c r="A66" s="12" t="str">
        <f t="shared" si="0"/>
        <v>y[64]</v>
      </c>
      <c r="B66" s="6" t="s">
        <v>663</v>
      </c>
      <c r="C66" s="9">
        <v>2.8056807536232901E-2</v>
      </c>
      <c r="D66" s="6" t="s">
        <v>30</v>
      </c>
      <c r="E66" s="52"/>
      <c r="F66" s="40"/>
    </row>
    <row r="67" spans="1:6" ht="20" customHeight="1">
      <c r="A67" s="12" t="str">
        <f t="shared" ref="A67:A130" si="1">CONCATENATE("y[", ROW()-2, "]")</f>
        <v>y[65]</v>
      </c>
      <c r="B67" s="6" t="s">
        <v>664</v>
      </c>
      <c r="C67" s="9">
        <v>2.1249426177712399E-2</v>
      </c>
      <c r="D67" s="6" t="s">
        <v>30</v>
      </c>
      <c r="E67" s="52"/>
      <c r="F67" s="40"/>
    </row>
    <row r="68" spans="1:6" ht="20" customHeight="1">
      <c r="A68" s="12" t="str">
        <f t="shared" si="1"/>
        <v>y[66]</v>
      </c>
      <c r="B68" s="6" t="s">
        <v>665</v>
      </c>
      <c r="C68" s="9">
        <v>1.6094974870535999E-2</v>
      </c>
      <c r="D68" s="6" t="s">
        <v>30</v>
      </c>
      <c r="E68" s="52"/>
      <c r="F68" s="40"/>
    </row>
    <row r="69" spans="1:6" ht="20" customHeight="1">
      <c r="A69" s="12" t="str">
        <f t="shared" si="1"/>
        <v>y[67]</v>
      </c>
      <c r="B69" s="6" t="s">
        <v>666</v>
      </c>
      <c r="C69" s="9">
        <v>1.2188824440132201E-2</v>
      </c>
      <c r="D69" s="6" t="s">
        <v>30</v>
      </c>
      <c r="E69" s="52"/>
      <c r="F69" s="40"/>
    </row>
    <row r="70" spans="1:6" ht="20" customHeight="1">
      <c r="A70" s="12" t="str">
        <f t="shared" si="1"/>
        <v>y[68]</v>
      </c>
      <c r="B70" s="6" t="s">
        <v>667</v>
      </c>
      <c r="C70" s="9">
        <v>9.2318675851339495E-3</v>
      </c>
      <c r="D70" s="6" t="s">
        <v>30</v>
      </c>
      <c r="E70" s="52"/>
      <c r="F70" s="40"/>
    </row>
    <row r="71" spans="1:6" ht="20" customHeight="1">
      <c r="A71" s="12" t="str">
        <f t="shared" si="1"/>
        <v>y[69]</v>
      </c>
      <c r="B71" s="6" t="s">
        <v>668</v>
      </c>
      <c r="C71" s="9">
        <v>6.9921550910973101E-3</v>
      </c>
      <c r="D71" s="6" t="s">
        <v>30</v>
      </c>
      <c r="E71" s="52"/>
      <c r="F71" s="40"/>
    </row>
    <row r="72" spans="1:6" ht="20" customHeight="1">
      <c r="A72" s="12" t="str">
        <f t="shared" si="1"/>
        <v>y[70]</v>
      </c>
      <c r="B72" s="6" t="s">
        <v>669</v>
      </c>
      <c r="C72" s="9">
        <v>5.2958363958051802E-3</v>
      </c>
      <c r="D72" s="6" t="s">
        <v>30</v>
      </c>
      <c r="E72" s="52"/>
      <c r="F72" s="40"/>
    </row>
    <row r="73" spans="1:6" ht="20" customHeight="1">
      <c r="A73" s="12" t="str">
        <f t="shared" si="1"/>
        <v>y[71]</v>
      </c>
      <c r="B73" s="31" t="s">
        <v>670</v>
      </c>
      <c r="C73" s="38">
        <v>33.212229037080299</v>
      </c>
      <c r="D73" s="31" t="s">
        <v>30</v>
      </c>
      <c r="E73" s="83"/>
      <c r="F73" s="84"/>
    </row>
    <row r="74" spans="1:6" ht="20" customHeight="1">
      <c r="A74" s="12" t="str">
        <f t="shared" si="1"/>
        <v>y[72]</v>
      </c>
      <c r="B74" s="31" t="s">
        <v>671</v>
      </c>
      <c r="C74" s="38">
        <v>0</v>
      </c>
      <c r="D74" s="31" t="s">
        <v>30</v>
      </c>
      <c r="E74" s="35"/>
      <c r="F74" s="31"/>
    </row>
    <row r="75" spans="1:6" ht="20" customHeight="1">
      <c r="A75" s="12" t="str">
        <f t="shared" si="1"/>
        <v>y[73]</v>
      </c>
      <c r="B75" s="6" t="s">
        <v>672</v>
      </c>
      <c r="C75" s="9">
        <v>39.6</v>
      </c>
      <c r="D75" s="6" t="s">
        <v>30</v>
      </c>
    </row>
    <row r="76" spans="1:6" ht="20" customHeight="1">
      <c r="A76" s="12" t="str">
        <f t="shared" si="1"/>
        <v>y[74]</v>
      </c>
      <c r="B76" s="6" t="s">
        <v>673</v>
      </c>
      <c r="C76" s="9">
        <v>0.94135293774860396</v>
      </c>
      <c r="D76" s="6" t="s">
        <v>30</v>
      </c>
      <c r="E76" s="11" t="s">
        <v>1321</v>
      </c>
    </row>
    <row r="77" spans="1:6" ht="20" customHeight="1">
      <c r="A77" s="12" t="str">
        <f t="shared" si="1"/>
        <v>y[75]</v>
      </c>
      <c r="B77" s="6" t="s">
        <v>674</v>
      </c>
      <c r="C77" s="9">
        <v>1.01538461538461</v>
      </c>
      <c r="D77" s="6" t="s">
        <v>30</v>
      </c>
    </row>
    <row r="78" spans="1:6" ht="20" customHeight="1">
      <c r="A78" s="12" t="str">
        <f t="shared" si="1"/>
        <v>y[76]</v>
      </c>
      <c r="B78" s="6" t="s">
        <v>675</v>
      </c>
      <c r="C78" s="9">
        <v>1.0440757845287301</v>
      </c>
      <c r="D78" s="6" t="s">
        <v>30</v>
      </c>
      <c r="E78" s="64" t="s">
        <v>1452</v>
      </c>
    </row>
    <row r="79" spans="1:6" ht="20" customHeight="1">
      <c r="A79" s="12" t="str">
        <f t="shared" si="1"/>
        <v>y[77]</v>
      </c>
      <c r="B79" s="6" t="s">
        <v>676</v>
      </c>
      <c r="C79" s="9">
        <v>1.04332324756201</v>
      </c>
      <c r="D79" s="6" t="s">
        <v>30</v>
      </c>
    </row>
    <row r="80" spans="1:6" ht="20" customHeight="1">
      <c r="A80" s="12" t="str">
        <f t="shared" si="1"/>
        <v>y[78]</v>
      </c>
      <c r="B80" s="6" t="s">
        <v>677</v>
      </c>
      <c r="C80" s="9">
        <v>1.03286033137273</v>
      </c>
      <c r="D80" s="6" t="s">
        <v>30</v>
      </c>
    </row>
    <row r="81" spans="1:4" ht="20" customHeight="1">
      <c r="A81" s="12" t="str">
        <f t="shared" si="1"/>
        <v>y[79]</v>
      </c>
      <c r="B81" s="6" t="s">
        <v>678</v>
      </c>
      <c r="C81" s="9">
        <v>1.0153846206418899</v>
      </c>
      <c r="D81" s="6" t="s">
        <v>30</v>
      </c>
    </row>
    <row r="82" spans="1:4" ht="20" customHeight="1">
      <c r="A82" s="12" t="str">
        <f t="shared" si="1"/>
        <v>y[80]</v>
      </c>
      <c r="B82" s="6" t="s">
        <v>679</v>
      </c>
      <c r="C82" s="9">
        <v>1.0153846154070501</v>
      </c>
      <c r="D82" s="6" t="s">
        <v>30</v>
      </c>
    </row>
    <row r="83" spans="1:4" ht="20" customHeight="1">
      <c r="A83" s="12" t="str">
        <f t="shared" si="1"/>
        <v>y[81]</v>
      </c>
      <c r="B83" s="6" t="s">
        <v>680</v>
      </c>
      <c r="C83" s="9">
        <v>1.0153846153713</v>
      </c>
      <c r="D83" s="6" t="s">
        <v>30</v>
      </c>
    </row>
    <row r="84" spans="1:4" ht="20" customHeight="1">
      <c r="A84" s="12" t="str">
        <f t="shared" si="1"/>
        <v>y[82]</v>
      </c>
      <c r="B84" s="6" t="s">
        <v>681</v>
      </c>
      <c r="C84" s="9">
        <v>1.01538461536598</v>
      </c>
      <c r="D84" s="6" t="s">
        <v>30</v>
      </c>
    </row>
    <row r="85" spans="1:4" ht="20" customHeight="1">
      <c r="A85" s="12" t="str">
        <f t="shared" si="1"/>
        <v>y[83]</v>
      </c>
      <c r="B85" s="6" t="s">
        <v>682</v>
      </c>
      <c r="C85" s="9">
        <v>1.0153846153588999</v>
      </c>
      <c r="D85" s="6" t="s">
        <v>30</v>
      </c>
    </row>
    <row r="86" spans="1:4" ht="20" customHeight="1">
      <c r="A86" s="12" t="str">
        <f t="shared" si="1"/>
        <v>y[84]</v>
      </c>
      <c r="B86" s="6" t="s">
        <v>683</v>
      </c>
      <c r="C86" s="9">
        <v>1.01538461534958</v>
      </c>
      <c r="D86" s="6" t="s">
        <v>30</v>
      </c>
    </row>
    <row r="87" spans="1:4" ht="20" customHeight="1">
      <c r="A87" s="12" t="str">
        <f t="shared" si="1"/>
        <v>y[85]</v>
      </c>
      <c r="B87" s="6" t="s">
        <v>684</v>
      </c>
      <c r="C87" s="9">
        <v>1.0153846153374599</v>
      </c>
      <c r="D87" s="6" t="s">
        <v>30</v>
      </c>
    </row>
    <row r="88" spans="1:4" ht="20" customHeight="1">
      <c r="A88" s="12" t="str">
        <f t="shared" si="1"/>
        <v>y[86]</v>
      </c>
      <c r="B88" s="6" t="s">
        <v>685</v>
      </c>
      <c r="C88" s="9">
        <v>1.01538461532186</v>
      </c>
      <c r="D88" s="6" t="s">
        <v>30</v>
      </c>
    </row>
    <row r="89" spans="1:4" ht="20" customHeight="1">
      <c r="A89" s="12" t="str">
        <f t="shared" si="1"/>
        <v>y[87]</v>
      </c>
      <c r="B89" s="6" t="s">
        <v>686</v>
      </c>
      <c r="C89" s="9">
        <v>1.0153846153020101</v>
      </c>
      <c r="D89" s="6" t="s">
        <v>30</v>
      </c>
    </row>
    <row r="90" spans="1:4" ht="20" customHeight="1">
      <c r="A90" s="12" t="str">
        <f t="shared" si="1"/>
        <v>y[88]</v>
      </c>
      <c r="B90" s="6" t="s">
        <v>687</v>
      </c>
      <c r="C90" s="9">
        <v>1.0153846152769901</v>
      </c>
      <c r="D90" s="6" t="s">
        <v>30</v>
      </c>
    </row>
    <row r="91" spans="1:4" ht="20" customHeight="1">
      <c r="A91" s="12" t="str">
        <f t="shared" si="1"/>
        <v>y[89]</v>
      </c>
      <c r="B91" s="6" t="s">
        <v>688</v>
      </c>
      <c r="C91" s="9">
        <v>1.01538461524574</v>
      </c>
      <c r="D91" s="6" t="s">
        <v>30</v>
      </c>
    </row>
    <row r="92" spans="1:4" ht="20" customHeight="1">
      <c r="A92" s="12" t="str">
        <f t="shared" si="1"/>
        <v>y[90]</v>
      </c>
      <c r="B92" s="6" t="s">
        <v>689</v>
      </c>
      <c r="C92" s="9">
        <v>1.01538461520706</v>
      </c>
      <c r="D92" s="6" t="s">
        <v>30</v>
      </c>
    </row>
    <row r="93" spans="1:4" ht="20" customHeight="1">
      <c r="A93" s="12" t="str">
        <f t="shared" si="1"/>
        <v>y[91]</v>
      </c>
      <c r="B93" s="6" t="s">
        <v>690</v>
      </c>
      <c r="C93" s="9">
        <v>1.01538461515956</v>
      </c>
      <c r="D93" s="6" t="s">
        <v>30</v>
      </c>
    </row>
    <row r="94" spans="1:4" ht="20" customHeight="1">
      <c r="A94" s="12" t="str">
        <f t="shared" si="1"/>
        <v>y[92]</v>
      </c>
      <c r="B94" s="6" t="s">
        <v>691</v>
      </c>
      <c r="C94" s="9">
        <v>1.0153846151017001</v>
      </c>
      <c r="D94" s="6" t="s">
        <v>30</v>
      </c>
    </row>
    <row r="95" spans="1:4" ht="20" customHeight="1">
      <c r="A95" s="12" t="str">
        <f t="shared" si="1"/>
        <v>y[93]</v>
      </c>
      <c r="B95" s="6" t="s">
        <v>692</v>
      </c>
      <c r="C95" s="9">
        <v>1.01538461503174</v>
      </c>
      <c r="D95" s="6" t="s">
        <v>30</v>
      </c>
    </row>
    <row r="96" spans="1:4" ht="20" customHeight="1">
      <c r="A96" s="12" t="str">
        <f t="shared" si="1"/>
        <v>y[94]</v>
      </c>
      <c r="B96" s="6" t="s">
        <v>693</v>
      </c>
      <c r="C96" s="9">
        <v>1.0153846149477499</v>
      </c>
      <c r="D96" s="6" t="s">
        <v>30</v>
      </c>
    </row>
    <row r="97" spans="1:6" ht="20" customHeight="1">
      <c r="A97" s="12" t="str">
        <f t="shared" si="1"/>
        <v>y[95]</v>
      </c>
      <c r="B97" s="6" t="s">
        <v>694</v>
      </c>
      <c r="C97" s="9">
        <v>1.0153846148476</v>
      </c>
      <c r="D97" s="6" t="s">
        <v>30</v>
      </c>
    </row>
    <row r="98" spans="1:6" ht="20" customHeight="1">
      <c r="A98" s="12" t="str">
        <f t="shared" si="1"/>
        <v>y[96]</v>
      </c>
      <c r="B98" s="6" t="s">
        <v>695</v>
      </c>
      <c r="C98" s="9">
        <v>1.01538461472893</v>
      </c>
      <c r="D98" s="6" t="s">
        <v>30</v>
      </c>
    </row>
    <row r="99" spans="1:6" ht="20" customHeight="1">
      <c r="A99" s="12" t="str">
        <f t="shared" si="1"/>
        <v>y[97]</v>
      </c>
      <c r="B99" s="6" t="s">
        <v>696</v>
      </c>
      <c r="C99" s="9">
        <v>1.0153846145891601</v>
      </c>
      <c r="D99" s="6" t="s">
        <v>30</v>
      </c>
    </row>
    <row r="100" spans="1:6" ht="20" customHeight="1">
      <c r="A100" s="12" t="str">
        <f t="shared" si="1"/>
        <v>y[98]</v>
      </c>
      <c r="B100" s="6" t="s">
        <v>697</v>
      </c>
      <c r="C100" s="9">
        <v>1.0153846144255101</v>
      </c>
      <c r="D100" s="6" t="s">
        <v>30</v>
      </c>
    </row>
    <row r="101" spans="1:6" ht="20" customHeight="1">
      <c r="A101" s="12" t="str">
        <f t="shared" si="1"/>
        <v>y[99]</v>
      </c>
      <c r="B101" s="6" t="s">
        <v>698</v>
      </c>
      <c r="C101" s="9">
        <v>1.0153846142349501</v>
      </c>
      <c r="D101" s="6" t="s">
        <v>30</v>
      </c>
    </row>
    <row r="102" spans="1:6" ht="20" customHeight="1">
      <c r="A102" s="12" t="str">
        <f t="shared" si="1"/>
        <v>y[100]</v>
      </c>
      <c r="B102" s="6" t="s">
        <v>699</v>
      </c>
      <c r="C102" s="9">
        <v>1.01538461401421</v>
      </c>
      <c r="D102" s="6" t="s">
        <v>30</v>
      </c>
    </row>
    <row r="103" spans="1:6" ht="20" customHeight="1">
      <c r="A103" s="12" t="str">
        <f t="shared" si="1"/>
        <v>y[101]</v>
      </c>
      <c r="B103" s="6" t="s">
        <v>700</v>
      </c>
      <c r="C103" s="9">
        <v>1.0153846137597899</v>
      </c>
      <c r="D103" s="6" t="s">
        <v>30</v>
      </c>
    </row>
    <row r="104" spans="1:6" ht="20" customHeight="1">
      <c r="A104" s="12" t="str">
        <f t="shared" si="1"/>
        <v>y[102]</v>
      </c>
      <c r="B104" s="6" t="s">
        <v>701</v>
      </c>
      <c r="C104" s="9">
        <v>1.0153846134679501</v>
      </c>
      <c r="D104" s="6" t="s">
        <v>30</v>
      </c>
    </row>
    <row r="105" spans="1:6" ht="20" customHeight="1">
      <c r="A105" s="12" t="str">
        <f t="shared" si="1"/>
        <v>y[103]</v>
      </c>
      <c r="B105" s="6" t="s">
        <v>702</v>
      </c>
      <c r="C105" s="9">
        <v>1.0153846131347299</v>
      </c>
      <c r="D105" s="6" t="s">
        <v>30</v>
      </c>
    </row>
    <row r="106" spans="1:6" ht="20" customHeight="1">
      <c r="A106" s="12" t="str">
        <f t="shared" si="1"/>
        <v>y[104]</v>
      </c>
      <c r="B106" s="6" t="s">
        <v>703</v>
      </c>
      <c r="C106" s="9">
        <v>1.0153846127559201</v>
      </c>
      <c r="D106" s="6" t="s">
        <v>30</v>
      </c>
    </row>
    <row r="107" spans="1:6" ht="20" customHeight="1">
      <c r="A107" s="12" t="str">
        <f t="shared" si="1"/>
        <v>y[105]</v>
      </c>
      <c r="B107" s="6" t="s">
        <v>704</v>
      </c>
      <c r="C107" s="9">
        <v>1.01538461232706</v>
      </c>
      <c r="D107" s="6" t="s">
        <v>30</v>
      </c>
    </row>
    <row r="108" spans="1:6" ht="20" customHeight="1">
      <c r="A108" s="12" t="str">
        <f t="shared" si="1"/>
        <v>y[106]</v>
      </c>
      <c r="B108" s="6" t="s">
        <v>705</v>
      </c>
      <c r="C108" s="9">
        <v>0.76322673970685695</v>
      </c>
      <c r="D108" s="6" t="s">
        <v>30</v>
      </c>
      <c r="E108" s="11" t="s">
        <v>1322</v>
      </c>
    </row>
    <row r="109" spans="1:6" ht="20" customHeight="1">
      <c r="A109" s="12" t="str">
        <f t="shared" si="1"/>
        <v>y[107]</v>
      </c>
      <c r="B109" s="6" t="s">
        <v>706</v>
      </c>
      <c r="C109" s="9">
        <v>1.2701036959536101</v>
      </c>
      <c r="D109" s="6" t="s">
        <v>30</v>
      </c>
      <c r="E109" s="11" t="s">
        <v>1323</v>
      </c>
    </row>
    <row r="110" spans="1:6" ht="20" customHeight="1">
      <c r="A110" s="12" t="str">
        <f t="shared" si="1"/>
        <v>y[108]</v>
      </c>
      <c r="B110" s="6" t="s">
        <v>707</v>
      </c>
      <c r="C110" s="9">
        <v>1.26934158694226</v>
      </c>
      <c r="D110" s="6" t="s">
        <v>30</v>
      </c>
      <c r="E110" s="11" t="s">
        <v>1324</v>
      </c>
    </row>
    <row r="111" spans="1:6" ht="20" customHeight="1">
      <c r="A111" s="12" t="str">
        <f t="shared" si="1"/>
        <v>y[109]</v>
      </c>
      <c r="B111" s="44" t="s">
        <v>708</v>
      </c>
      <c r="C111" s="62">
        <v>3.0461538461538402</v>
      </c>
      <c r="D111" s="44" t="s">
        <v>30</v>
      </c>
      <c r="E111" s="63" t="s">
        <v>1325</v>
      </c>
      <c r="F111" s="44"/>
    </row>
    <row r="112" spans="1:6" ht="20" customHeight="1">
      <c r="A112" s="12" t="str">
        <f t="shared" si="1"/>
        <v>y[110]</v>
      </c>
      <c r="B112" s="31" t="s">
        <v>1192</v>
      </c>
      <c r="C112" s="38">
        <v>0.76153846153846105</v>
      </c>
      <c r="D112" s="31" t="s">
        <v>30</v>
      </c>
      <c r="E112" s="35" t="s">
        <v>1326</v>
      </c>
      <c r="F112" s="31"/>
    </row>
    <row r="113" spans="1:5" ht="20" customHeight="1">
      <c r="A113" s="12" t="str">
        <f t="shared" si="1"/>
        <v>y[111]</v>
      </c>
      <c r="B113" s="6" t="s">
        <v>709</v>
      </c>
      <c r="C113" s="9">
        <v>24.6279288287048</v>
      </c>
      <c r="D113" s="6" t="s">
        <v>30</v>
      </c>
      <c r="E113" s="11" t="s">
        <v>1327</v>
      </c>
    </row>
    <row r="114" spans="1:5" ht="20" customHeight="1">
      <c r="A114" s="12" t="str">
        <f t="shared" si="1"/>
        <v>y[112]</v>
      </c>
      <c r="B114" s="6" t="s">
        <v>710</v>
      </c>
      <c r="C114" s="9">
        <v>15.40822414634</v>
      </c>
      <c r="D114" s="6" t="s">
        <v>30</v>
      </c>
    </row>
    <row r="115" spans="1:5" ht="20" customHeight="1">
      <c r="A115" s="12" t="str">
        <f t="shared" si="1"/>
        <v>y[113]</v>
      </c>
      <c r="B115" s="6" t="s">
        <v>711</v>
      </c>
      <c r="C115" s="9">
        <v>9.5377155112839294</v>
      </c>
      <c r="D115" s="6" t="s">
        <v>30</v>
      </c>
      <c r="E115" s="64" t="s">
        <v>1451</v>
      </c>
    </row>
    <row r="116" spans="1:5" ht="20" customHeight="1">
      <c r="A116" s="12" t="str">
        <f t="shared" si="1"/>
        <v>y[114]</v>
      </c>
      <c r="B116" s="6" t="s">
        <v>712</v>
      </c>
      <c r="C116" s="9">
        <v>4.8646192498079799</v>
      </c>
      <c r="D116" s="6" t="s">
        <v>30</v>
      </c>
    </row>
    <row r="117" spans="1:5" ht="20" customHeight="1">
      <c r="A117" s="12" t="str">
        <f t="shared" si="1"/>
        <v>y[115]</v>
      </c>
      <c r="B117" s="6" t="s">
        <v>713</v>
      </c>
      <c r="C117" s="9">
        <v>0.63152027468086602</v>
      </c>
      <c r="D117" s="6" t="s">
        <v>30</v>
      </c>
    </row>
    <row r="118" spans="1:5" ht="20" customHeight="1">
      <c r="A118" s="12" t="str">
        <f t="shared" si="1"/>
        <v>y[116]</v>
      </c>
      <c r="B118" s="6" t="s">
        <v>714</v>
      </c>
      <c r="C118" s="9">
        <v>0.26629794095405501</v>
      </c>
      <c r="D118" s="6" t="s">
        <v>30</v>
      </c>
    </row>
    <row r="119" spans="1:5" ht="20" customHeight="1">
      <c r="A119" s="12" t="str">
        <f t="shared" si="1"/>
        <v>y[117]</v>
      </c>
      <c r="B119" s="6" t="s">
        <v>715</v>
      </c>
      <c r="C119" s="9">
        <v>0.27203201769101099</v>
      </c>
      <c r="D119" s="6" t="s">
        <v>30</v>
      </c>
    </row>
    <row r="120" spans="1:5" ht="20" customHeight="1">
      <c r="A120" s="12" t="str">
        <f t="shared" si="1"/>
        <v>y[118]</v>
      </c>
      <c r="B120" s="6" t="s">
        <v>716</v>
      </c>
      <c r="C120" s="9">
        <v>0.27776525900690002</v>
      </c>
      <c r="D120" s="6" t="s">
        <v>30</v>
      </c>
    </row>
    <row r="121" spans="1:5" ht="20" customHeight="1">
      <c r="A121" s="12" t="str">
        <f t="shared" si="1"/>
        <v>y[119]</v>
      </c>
      <c r="B121" s="6" t="s">
        <v>717</v>
      </c>
      <c r="C121" s="9">
        <v>0.28349854689594001</v>
      </c>
      <c r="D121" s="6" t="s">
        <v>30</v>
      </c>
    </row>
    <row r="122" spans="1:5" ht="20" customHeight="1">
      <c r="A122" s="12" t="str">
        <f t="shared" si="1"/>
        <v>y[120]</v>
      </c>
      <c r="B122" s="6" t="s">
        <v>718</v>
      </c>
      <c r="C122" s="9">
        <v>0.28923183232911098</v>
      </c>
      <c r="D122" s="6" t="s">
        <v>30</v>
      </c>
    </row>
    <row r="123" spans="1:5" ht="20" customHeight="1">
      <c r="A123" s="12" t="str">
        <f t="shared" si="1"/>
        <v>y[121]</v>
      </c>
      <c r="B123" s="6" t="s">
        <v>719</v>
      </c>
      <c r="C123" s="9">
        <v>0.29496511786649798</v>
      </c>
      <c r="D123" s="6" t="s">
        <v>30</v>
      </c>
    </row>
    <row r="124" spans="1:5" ht="20" customHeight="1">
      <c r="A124" s="12" t="str">
        <f t="shared" si="1"/>
        <v>y[122]</v>
      </c>
      <c r="B124" s="6" t="s">
        <v>720</v>
      </c>
      <c r="C124" s="9">
        <v>0.30069840336628301</v>
      </c>
      <c r="D124" s="6" t="s">
        <v>30</v>
      </c>
    </row>
    <row r="125" spans="1:5" ht="20" customHeight="1">
      <c r="A125" s="12" t="str">
        <f t="shared" si="1"/>
        <v>y[123]</v>
      </c>
      <c r="B125" s="6" t="s">
        <v>721</v>
      </c>
      <c r="C125" s="9">
        <v>0.30643168882730698</v>
      </c>
      <c r="D125" s="6" t="s">
        <v>30</v>
      </c>
    </row>
    <row r="126" spans="1:5" ht="20" customHeight="1">
      <c r="A126" s="12" t="str">
        <f t="shared" si="1"/>
        <v>y[124]</v>
      </c>
      <c r="B126" s="6" t="s">
        <v>722</v>
      </c>
      <c r="C126" s="9">
        <v>0.31216497423922601</v>
      </c>
      <c r="D126" s="6" t="s">
        <v>30</v>
      </c>
    </row>
    <row r="127" spans="1:5" ht="20" customHeight="1">
      <c r="A127" s="12" t="str">
        <f t="shared" si="1"/>
        <v>y[125]</v>
      </c>
      <c r="B127" s="6" t="s">
        <v>723</v>
      </c>
      <c r="C127" s="9">
        <v>0.317898259590153</v>
      </c>
      <c r="D127" s="6" t="s">
        <v>30</v>
      </c>
    </row>
    <row r="128" spans="1:5" ht="20" customHeight="1">
      <c r="A128" s="12" t="str">
        <f t="shared" si="1"/>
        <v>y[126]</v>
      </c>
      <c r="B128" s="6" t="s">
        <v>724</v>
      </c>
      <c r="C128" s="9">
        <v>0.323631544865982</v>
      </c>
      <c r="D128" s="6" t="s">
        <v>30</v>
      </c>
    </row>
    <row r="129" spans="1:4" ht="20" customHeight="1">
      <c r="A129" s="12" t="str">
        <f t="shared" si="1"/>
        <v>y[127]</v>
      </c>
      <c r="B129" s="6" t="s">
        <v>725</v>
      </c>
      <c r="C129" s="9">
        <v>0.32936483005015399</v>
      </c>
      <c r="D129" s="6" t="s">
        <v>30</v>
      </c>
    </row>
    <row r="130" spans="1:4" ht="20" customHeight="1">
      <c r="A130" s="12" t="str">
        <f t="shared" si="1"/>
        <v>y[128]</v>
      </c>
      <c r="B130" s="6" t="s">
        <v>726</v>
      </c>
      <c r="C130" s="9">
        <v>0.33509811512338</v>
      </c>
      <c r="D130" s="6" t="s">
        <v>30</v>
      </c>
    </row>
    <row r="131" spans="1:4" ht="20" customHeight="1">
      <c r="A131" s="12" t="str">
        <f t="shared" ref="A131:A194" si="2">CONCATENATE("y[", ROW()-2, "]")</f>
        <v>y[129]</v>
      </c>
      <c r="B131" s="6" t="s">
        <v>727</v>
      </c>
      <c r="C131" s="9">
        <v>0.340831400063348</v>
      </c>
      <c r="D131" s="6" t="s">
        <v>30</v>
      </c>
    </row>
    <row r="132" spans="1:4" ht="20" customHeight="1">
      <c r="A132" s="12" t="str">
        <f t="shared" si="2"/>
        <v>y[130]</v>
      </c>
      <c r="B132" s="6" t="s">
        <v>728</v>
      </c>
      <c r="C132" s="9">
        <v>0.34656468484444403</v>
      </c>
      <c r="D132" s="6" t="s">
        <v>30</v>
      </c>
    </row>
    <row r="133" spans="1:4" ht="20" customHeight="1">
      <c r="A133" s="12" t="str">
        <f t="shared" si="2"/>
        <v>y[131]</v>
      </c>
      <c r="B133" s="6" t="s">
        <v>729</v>
      </c>
      <c r="C133" s="9">
        <v>0.35229796943745401</v>
      </c>
      <c r="D133" s="6" t="s">
        <v>30</v>
      </c>
    </row>
    <row r="134" spans="1:4" ht="20" customHeight="1">
      <c r="A134" s="12" t="str">
        <f t="shared" si="2"/>
        <v>y[132]</v>
      </c>
      <c r="B134" s="6" t="s">
        <v>730</v>
      </c>
      <c r="C134" s="9">
        <v>0.35803125380926398</v>
      </c>
      <c r="D134" s="6" t="s">
        <v>30</v>
      </c>
    </row>
    <row r="135" spans="1:4" ht="20" customHeight="1">
      <c r="A135" s="12" t="str">
        <f t="shared" si="2"/>
        <v>y[133]</v>
      </c>
      <c r="B135" s="6" t="s">
        <v>731</v>
      </c>
      <c r="C135" s="9">
        <v>0.36376453792257102</v>
      </c>
      <c r="D135" s="6" t="s">
        <v>30</v>
      </c>
    </row>
    <row r="136" spans="1:4" ht="20" customHeight="1">
      <c r="A136" s="12" t="str">
        <f t="shared" si="2"/>
        <v>y[134]</v>
      </c>
      <c r="B136" s="6" t="s">
        <v>732</v>
      </c>
      <c r="C136" s="9">
        <v>0.36949782173558898</v>
      </c>
      <c r="D136" s="6" t="s">
        <v>30</v>
      </c>
    </row>
    <row r="137" spans="1:4" ht="20" customHeight="1">
      <c r="A137" s="12" t="str">
        <f t="shared" si="2"/>
        <v>y[135]</v>
      </c>
      <c r="B137" s="6" t="s">
        <v>733</v>
      </c>
      <c r="C137" s="9">
        <v>0.375231105201763</v>
      </c>
      <c r="D137" s="6" t="s">
        <v>30</v>
      </c>
    </row>
    <row r="138" spans="1:4" ht="20" customHeight="1">
      <c r="A138" s="12" t="str">
        <f t="shared" si="2"/>
        <v>y[136]</v>
      </c>
      <c r="B138" s="6" t="s">
        <v>734</v>
      </c>
      <c r="C138" s="9">
        <v>0.38096438826948698</v>
      </c>
      <c r="D138" s="6" t="s">
        <v>30</v>
      </c>
    </row>
    <row r="139" spans="1:4" ht="20" customHeight="1">
      <c r="A139" s="12" t="str">
        <f t="shared" si="2"/>
        <v>y[137]</v>
      </c>
      <c r="B139" s="6" t="s">
        <v>735</v>
      </c>
      <c r="C139" s="9">
        <v>0.38669767088184498</v>
      </c>
      <c r="D139" s="6" t="s">
        <v>30</v>
      </c>
    </row>
    <row r="140" spans="1:4" ht="20" customHeight="1">
      <c r="A140" s="12" t="str">
        <f t="shared" si="2"/>
        <v>y[138]</v>
      </c>
      <c r="B140" s="6" t="s">
        <v>736</v>
      </c>
      <c r="C140" s="9">
        <v>0.392430952976346</v>
      </c>
      <c r="D140" s="6" t="s">
        <v>30</v>
      </c>
    </row>
    <row r="141" spans="1:4" ht="20" customHeight="1">
      <c r="A141" s="12" t="str">
        <f t="shared" si="2"/>
        <v>y[139]</v>
      </c>
      <c r="B141" s="6" t="s">
        <v>737</v>
      </c>
      <c r="C141" s="9">
        <v>0.39816423448469102</v>
      </c>
      <c r="D141" s="6" t="s">
        <v>30</v>
      </c>
    </row>
    <row r="142" spans="1:4" ht="20" customHeight="1">
      <c r="A142" s="12" t="str">
        <f t="shared" si="2"/>
        <v>y[140]</v>
      </c>
      <c r="B142" s="6" t="s">
        <v>738</v>
      </c>
      <c r="C142" s="9">
        <v>0.40389751533253998</v>
      </c>
      <c r="D142" s="6" t="s">
        <v>30</v>
      </c>
    </row>
    <row r="143" spans="1:4" ht="20" customHeight="1">
      <c r="A143" s="12" t="str">
        <f t="shared" si="2"/>
        <v>y[141]</v>
      </c>
      <c r="B143" s="6" t="s">
        <v>739</v>
      </c>
      <c r="C143" s="9">
        <v>0.40963079543931102</v>
      </c>
      <c r="D143" s="6" t="s">
        <v>30</v>
      </c>
    </row>
    <row r="144" spans="1:4" ht="20" customHeight="1">
      <c r="A144" s="12" t="str">
        <f t="shared" si="2"/>
        <v>y[142]</v>
      </c>
      <c r="B144" s="6" t="s">
        <v>740</v>
      </c>
      <c r="C144" s="9">
        <v>0.41536407471798797</v>
      </c>
      <c r="D144" s="6" t="s">
        <v>30</v>
      </c>
    </row>
    <row r="145" spans="1:6" ht="20" customHeight="1">
      <c r="A145" s="12" t="str">
        <f t="shared" si="2"/>
        <v>y[143]</v>
      </c>
      <c r="B145" s="6" t="s">
        <v>741</v>
      </c>
      <c r="C145" s="9">
        <v>5.8436334997344002</v>
      </c>
      <c r="D145" s="6" t="s">
        <v>30</v>
      </c>
      <c r="E145" s="11" t="s">
        <v>1328</v>
      </c>
    </row>
    <row r="146" spans="1:6" ht="20" customHeight="1">
      <c r="A146" s="12" t="str">
        <f t="shared" si="2"/>
        <v>y[144]</v>
      </c>
      <c r="B146" s="6" t="s">
        <v>742</v>
      </c>
      <c r="C146" s="9">
        <v>49.130739921639098</v>
      </c>
      <c r="D146" s="6" t="s">
        <v>30</v>
      </c>
      <c r="E146" s="11" t="s">
        <v>1329</v>
      </c>
    </row>
    <row r="147" spans="1:6" ht="20" customHeight="1">
      <c r="A147" s="12" t="str">
        <f t="shared" si="2"/>
        <v>y[145]</v>
      </c>
      <c r="B147" s="6" t="s">
        <v>743</v>
      </c>
      <c r="C147" s="9">
        <v>45.031380095177802</v>
      </c>
      <c r="D147" s="6" t="s">
        <v>30</v>
      </c>
      <c r="E147" s="11" t="s">
        <v>1330</v>
      </c>
    </row>
    <row r="148" spans="1:6" ht="20" customHeight="1">
      <c r="A148" s="12" t="str">
        <f t="shared" si="2"/>
        <v>y[146]</v>
      </c>
      <c r="B148" s="44" t="s">
        <v>744</v>
      </c>
      <c r="C148" s="62">
        <v>0.44984292309414498</v>
      </c>
      <c r="D148" s="44" t="s">
        <v>30</v>
      </c>
      <c r="E148" s="63" t="s">
        <v>1331</v>
      </c>
      <c r="F148" s="44"/>
    </row>
    <row r="149" spans="1:6" ht="20" customHeight="1">
      <c r="A149" s="12" t="str">
        <f t="shared" si="2"/>
        <v>y[147]</v>
      </c>
      <c r="B149" s="31" t="s">
        <v>1193</v>
      </c>
      <c r="C149" s="38">
        <v>1.38318538904351</v>
      </c>
      <c r="D149" s="31" t="s">
        <v>30</v>
      </c>
      <c r="E149" s="35" t="s">
        <v>1332</v>
      </c>
      <c r="F149" s="31"/>
    </row>
    <row r="150" spans="1:6" ht="20" customHeight="1">
      <c r="A150" s="12" t="str">
        <f t="shared" si="2"/>
        <v>y[148]</v>
      </c>
      <c r="B150" s="31" t="s">
        <v>745</v>
      </c>
      <c r="C150" s="38">
        <v>0</v>
      </c>
      <c r="D150" s="31" t="s">
        <v>30</v>
      </c>
      <c r="E150" s="35"/>
      <c r="F150" s="31"/>
    </row>
    <row r="151" spans="1:6" ht="20" customHeight="1">
      <c r="A151" s="12" t="str">
        <f t="shared" si="2"/>
        <v>y[149]</v>
      </c>
      <c r="B151" s="6" t="s">
        <v>746</v>
      </c>
      <c r="C151" s="9">
        <v>2.07313669553253E-28</v>
      </c>
      <c r="D151" s="6" t="s">
        <v>97</v>
      </c>
    </row>
    <row r="152" spans="1:6" ht="20" customHeight="1">
      <c r="A152" s="12" t="str">
        <f t="shared" si="2"/>
        <v>y[150]</v>
      </c>
      <c r="B152" s="6" t="s">
        <v>747</v>
      </c>
      <c r="C152" s="9">
        <v>1.55627272891987E-28</v>
      </c>
      <c r="D152" s="6" t="s">
        <v>96</v>
      </c>
    </row>
    <row r="153" spans="1:6" ht="20" customHeight="1">
      <c r="A153" s="12" t="str">
        <f t="shared" si="2"/>
        <v>y[151]</v>
      </c>
      <c r="B153" s="6" t="s">
        <v>748</v>
      </c>
      <c r="C153" s="9">
        <v>2.5811463827169698E-28</v>
      </c>
      <c r="D153" s="6" t="s">
        <v>96</v>
      </c>
    </row>
    <row r="154" spans="1:6" ht="20" customHeight="1">
      <c r="A154" s="12" t="str">
        <f t="shared" si="2"/>
        <v>y[152]</v>
      </c>
      <c r="B154" s="6" t="s">
        <v>749</v>
      </c>
      <c r="C154" s="9">
        <v>6.8713450292397595E-4</v>
      </c>
      <c r="D154" s="6" t="s">
        <v>96</v>
      </c>
    </row>
    <row r="155" spans="1:6" ht="20" customHeight="1">
      <c r="A155" s="12" t="str">
        <f t="shared" si="2"/>
        <v>y[153]</v>
      </c>
      <c r="B155" s="6" t="s">
        <v>750</v>
      </c>
      <c r="C155" s="9">
        <v>1.33810403200984E-3</v>
      </c>
      <c r="D155" s="6" t="s">
        <v>96</v>
      </c>
    </row>
    <row r="156" spans="1:6" ht="20" customHeight="1">
      <c r="A156" s="12" t="str">
        <f t="shared" si="2"/>
        <v>y[154]</v>
      </c>
      <c r="B156" s="6" t="s">
        <v>751</v>
      </c>
      <c r="C156" s="9">
        <v>1.99097698077141E-3</v>
      </c>
      <c r="D156" s="6" t="s">
        <v>96</v>
      </c>
    </row>
    <row r="157" spans="1:6" ht="20" customHeight="1">
      <c r="A157" s="12" t="str">
        <f t="shared" si="2"/>
        <v>y[155]</v>
      </c>
      <c r="B157" s="6" t="s">
        <v>752</v>
      </c>
      <c r="C157" s="9">
        <v>2.64374974955004E-3</v>
      </c>
      <c r="D157" s="6" t="s">
        <v>96</v>
      </c>
    </row>
    <row r="158" spans="1:6" ht="20" customHeight="1">
      <c r="A158" s="12" t="str">
        <f t="shared" si="2"/>
        <v>y[156]</v>
      </c>
      <c r="B158" s="6" t="s">
        <v>753</v>
      </c>
      <c r="C158" s="9">
        <v>3.2965277909593502E-3</v>
      </c>
      <c r="D158" s="6" t="s">
        <v>96</v>
      </c>
    </row>
    <row r="159" spans="1:6" ht="20" customHeight="1">
      <c r="A159" s="12" t="str">
        <f t="shared" si="2"/>
        <v>y[157]</v>
      </c>
      <c r="B159" s="6" t="s">
        <v>754</v>
      </c>
      <c r="C159" s="9">
        <v>3.94930555486178E-3</v>
      </c>
      <c r="D159" s="6" t="s">
        <v>96</v>
      </c>
    </row>
    <row r="160" spans="1:6" ht="20" customHeight="1">
      <c r="A160" s="12" t="str">
        <f t="shared" si="2"/>
        <v>y[158]</v>
      </c>
      <c r="B160" s="6" t="s">
        <v>755</v>
      </c>
      <c r="C160" s="9">
        <v>4.6020833333698403E-3</v>
      </c>
      <c r="D160" s="6" t="s">
        <v>96</v>
      </c>
    </row>
    <row r="161" spans="1:4" ht="20" customHeight="1">
      <c r="A161" s="12" t="str">
        <f t="shared" si="2"/>
        <v>y[159]</v>
      </c>
      <c r="B161" s="6" t="s">
        <v>756</v>
      </c>
      <c r="C161" s="9">
        <v>5.25486111110919E-3</v>
      </c>
      <c r="D161" s="6" t="s">
        <v>96</v>
      </c>
    </row>
    <row r="162" spans="1:4" ht="20" customHeight="1">
      <c r="A162" s="12" t="str">
        <f t="shared" si="2"/>
        <v>y[160]</v>
      </c>
      <c r="B162" s="6" t="s">
        <v>757</v>
      </c>
      <c r="C162" s="9">
        <v>5.90763888888899E-3</v>
      </c>
      <c r="D162" s="6" t="s">
        <v>96</v>
      </c>
    </row>
    <row r="163" spans="1:4" ht="20" customHeight="1">
      <c r="A163" s="12" t="str">
        <f t="shared" si="2"/>
        <v>y[161]</v>
      </c>
      <c r="B163" s="6" t="s">
        <v>758</v>
      </c>
      <c r="C163" s="9">
        <v>6.5604166666666597E-3</v>
      </c>
      <c r="D163" s="6" t="s">
        <v>96</v>
      </c>
    </row>
    <row r="164" spans="1:4" ht="20" customHeight="1">
      <c r="A164" s="12" t="str">
        <f t="shared" si="2"/>
        <v>y[162]</v>
      </c>
      <c r="B164" s="6" t="s">
        <v>759</v>
      </c>
      <c r="C164" s="9">
        <v>7.2131944444444396E-3</v>
      </c>
      <c r="D164" s="6" t="s">
        <v>96</v>
      </c>
    </row>
    <row r="165" spans="1:4" ht="20" customHeight="1">
      <c r="A165" s="12" t="str">
        <f t="shared" si="2"/>
        <v>y[163]</v>
      </c>
      <c r="B165" s="6" t="s">
        <v>760</v>
      </c>
      <c r="C165" s="9">
        <v>7.8659722222222204E-3</v>
      </c>
      <c r="D165" s="6" t="s">
        <v>96</v>
      </c>
    </row>
    <row r="166" spans="1:4" ht="20" customHeight="1">
      <c r="A166" s="12" t="str">
        <f t="shared" si="2"/>
        <v>y[164]</v>
      </c>
      <c r="B166" s="6" t="s">
        <v>761</v>
      </c>
      <c r="C166" s="9">
        <v>8.5187500000000003E-3</v>
      </c>
      <c r="D166" s="6" t="s">
        <v>96</v>
      </c>
    </row>
    <row r="167" spans="1:4" ht="20" customHeight="1">
      <c r="A167" s="12" t="str">
        <f t="shared" si="2"/>
        <v>y[165]</v>
      </c>
      <c r="B167" s="6" t="s">
        <v>762</v>
      </c>
      <c r="C167" s="9">
        <v>9.1715277777777802E-3</v>
      </c>
      <c r="D167" s="6" t="s">
        <v>96</v>
      </c>
    </row>
    <row r="168" spans="1:4" ht="20" customHeight="1">
      <c r="A168" s="12" t="str">
        <f t="shared" si="2"/>
        <v>y[166]</v>
      </c>
      <c r="B168" s="6" t="s">
        <v>763</v>
      </c>
      <c r="C168" s="9">
        <v>9.8243055555555601E-3</v>
      </c>
      <c r="D168" s="6" t="s">
        <v>96</v>
      </c>
    </row>
    <row r="169" spans="1:4" ht="20" customHeight="1">
      <c r="A169" s="12" t="str">
        <f t="shared" si="2"/>
        <v>y[167]</v>
      </c>
      <c r="B169" s="6" t="s">
        <v>764</v>
      </c>
      <c r="C169" s="9">
        <v>1.04770833333333E-2</v>
      </c>
      <c r="D169" s="6" t="s">
        <v>96</v>
      </c>
    </row>
    <row r="170" spans="1:4" ht="20" customHeight="1">
      <c r="A170" s="12" t="str">
        <f t="shared" si="2"/>
        <v>y[168]</v>
      </c>
      <c r="B170" s="6" t="s">
        <v>765</v>
      </c>
      <c r="C170" s="9">
        <v>1.1129861111111101E-2</v>
      </c>
      <c r="D170" s="6" t="s">
        <v>96</v>
      </c>
    </row>
    <row r="171" spans="1:4" ht="20" customHeight="1">
      <c r="A171" s="12" t="str">
        <f t="shared" si="2"/>
        <v>y[169]</v>
      </c>
      <c r="B171" s="6" t="s">
        <v>766</v>
      </c>
      <c r="C171" s="9">
        <v>1.1782638888888799E-2</v>
      </c>
      <c r="D171" s="6" t="s">
        <v>96</v>
      </c>
    </row>
    <row r="172" spans="1:4" ht="20" customHeight="1">
      <c r="A172" s="12" t="str">
        <f t="shared" si="2"/>
        <v>y[170]</v>
      </c>
      <c r="B172" s="6" t="s">
        <v>767</v>
      </c>
      <c r="C172" s="9">
        <v>1.24354166666666E-2</v>
      </c>
      <c r="D172" s="6" t="s">
        <v>96</v>
      </c>
    </row>
    <row r="173" spans="1:4" ht="20" customHeight="1">
      <c r="A173" s="12" t="str">
        <f t="shared" si="2"/>
        <v>y[171]</v>
      </c>
      <c r="B173" s="6" t="s">
        <v>768</v>
      </c>
      <c r="C173" s="9">
        <v>1.3088194444444401E-2</v>
      </c>
      <c r="D173" s="6" t="s">
        <v>96</v>
      </c>
    </row>
    <row r="174" spans="1:4" ht="20" customHeight="1">
      <c r="A174" s="12" t="str">
        <f t="shared" si="2"/>
        <v>y[172]</v>
      </c>
      <c r="B174" s="6" t="s">
        <v>769</v>
      </c>
      <c r="C174" s="9">
        <v>1.37409722222222E-2</v>
      </c>
      <c r="D174" s="6" t="s">
        <v>96</v>
      </c>
    </row>
    <row r="175" spans="1:4" ht="20" customHeight="1">
      <c r="A175" s="12" t="str">
        <f t="shared" si="2"/>
        <v>y[173]</v>
      </c>
      <c r="B175" s="6" t="s">
        <v>770</v>
      </c>
      <c r="C175" s="9">
        <v>1.439375E-2</v>
      </c>
      <c r="D175" s="6" t="s">
        <v>96</v>
      </c>
    </row>
    <row r="176" spans="1:4" ht="20" customHeight="1">
      <c r="A176" s="12" t="str">
        <f t="shared" si="2"/>
        <v>y[174]</v>
      </c>
      <c r="B176" s="6" t="s">
        <v>771</v>
      </c>
      <c r="C176" s="9">
        <v>1.50465277777777E-2</v>
      </c>
      <c r="D176" s="6" t="s">
        <v>96</v>
      </c>
    </row>
    <row r="177" spans="1:6" ht="20" customHeight="1">
      <c r="A177" s="12" t="str">
        <f t="shared" si="2"/>
        <v>y[175]</v>
      </c>
      <c r="B177" s="6" t="s">
        <v>772</v>
      </c>
      <c r="C177" s="9">
        <v>1.5699305555555501E-2</v>
      </c>
      <c r="D177" s="6" t="s">
        <v>96</v>
      </c>
    </row>
    <row r="178" spans="1:6" ht="20" customHeight="1">
      <c r="A178" s="12" t="str">
        <f t="shared" si="2"/>
        <v>y[176]</v>
      </c>
      <c r="B178" s="6" t="s">
        <v>773</v>
      </c>
      <c r="C178" s="9">
        <v>1.6352083333333298E-2</v>
      </c>
      <c r="D178" s="6" t="s">
        <v>96</v>
      </c>
    </row>
    <row r="179" spans="1:6" ht="20" customHeight="1">
      <c r="A179" s="12" t="str">
        <f t="shared" si="2"/>
        <v>y[177]</v>
      </c>
      <c r="B179" s="6" t="s">
        <v>774</v>
      </c>
      <c r="C179" s="9">
        <v>1.7004861111111099E-2</v>
      </c>
      <c r="D179" s="6" t="s">
        <v>96</v>
      </c>
    </row>
    <row r="180" spans="1:6" ht="20" customHeight="1">
      <c r="A180" s="12" t="str">
        <f t="shared" si="2"/>
        <v>y[178]</v>
      </c>
      <c r="B180" s="6" t="s">
        <v>775</v>
      </c>
      <c r="C180" s="9">
        <v>1.76576388888889E-2</v>
      </c>
      <c r="D180" s="6" t="s">
        <v>96</v>
      </c>
    </row>
    <row r="181" spans="1:6" ht="20" customHeight="1">
      <c r="A181" s="12" t="str">
        <f t="shared" si="2"/>
        <v>y[179]</v>
      </c>
      <c r="B181" s="6" t="s">
        <v>776</v>
      </c>
      <c r="C181" s="9">
        <v>1.83104166666666E-2</v>
      </c>
      <c r="D181" s="6" t="s">
        <v>96</v>
      </c>
    </row>
    <row r="182" spans="1:6" ht="20" customHeight="1">
      <c r="A182" s="12" t="str">
        <f t="shared" si="2"/>
        <v>y[180]</v>
      </c>
      <c r="B182" s="6" t="s">
        <v>777</v>
      </c>
      <c r="C182" s="9">
        <v>1.8963194444444401E-2</v>
      </c>
      <c r="D182" s="6" t="s">
        <v>96</v>
      </c>
    </row>
    <row r="183" spans="1:6" ht="20" customHeight="1">
      <c r="A183" s="12" t="str">
        <f t="shared" si="2"/>
        <v>y[181]</v>
      </c>
      <c r="B183" s="6" t="s">
        <v>778</v>
      </c>
      <c r="C183" s="9">
        <v>1.59907730747802</v>
      </c>
      <c r="D183" s="6" t="s">
        <v>96</v>
      </c>
    </row>
    <row r="184" spans="1:6" ht="20" customHeight="1">
      <c r="A184" s="12" t="str">
        <f t="shared" si="2"/>
        <v>y[182]</v>
      </c>
      <c r="B184" s="6" t="s">
        <v>779</v>
      </c>
      <c r="C184" s="9">
        <v>14.82621971753</v>
      </c>
      <c r="D184" s="6" t="s">
        <v>96</v>
      </c>
    </row>
    <row r="185" spans="1:6" ht="20" customHeight="1">
      <c r="A185" s="12" t="str">
        <f t="shared" si="2"/>
        <v>y[183]</v>
      </c>
      <c r="B185" s="6" t="s">
        <v>780</v>
      </c>
      <c r="C185" s="9">
        <v>14.826220163414799</v>
      </c>
      <c r="D185" s="6" t="s">
        <v>96</v>
      </c>
    </row>
    <row r="186" spans="1:6" ht="20" customHeight="1">
      <c r="A186" s="12" t="str">
        <f t="shared" si="2"/>
        <v>y[184]</v>
      </c>
      <c r="B186" s="44" t="s">
        <v>781</v>
      </c>
      <c r="C186" s="62">
        <v>0</v>
      </c>
      <c r="D186" s="44" t="s">
        <v>96</v>
      </c>
      <c r="E186" s="63"/>
      <c r="F186" s="44"/>
    </row>
    <row r="187" spans="1:6" ht="20" customHeight="1">
      <c r="A187" s="12" t="str">
        <f t="shared" si="2"/>
        <v>y[185]</v>
      </c>
      <c r="B187" s="31" t="s">
        <v>1194</v>
      </c>
      <c r="C187" s="38">
        <v>0</v>
      </c>
      <c r="D187" s="31" t="s">
        <v>96</v>
      </c>
      <c r="E187" s="35"/>
      <c r="F187" s="31"/>
    </row>
    <row r="188" spans="1:6" ht="20" customHeight="1">
      <c r="A188" s="12" t="str">
        <f t="shared" si="2"/>
        <v>y[186]</v>
      </c>
      <c r="B188" s="31" t="s">
        <v>782</v>
      </c>
      <c r="C188" s="38">
        <v>0</v>
      </c>
      <c r="D188" s="31" t="s">
        <v>164</v>
      </c>
      <c r="E188" s="35"/>
      <c r="F188" s="31"/>
    </row>
    <row r="189" spans="1:6" ht="20" customHeight="1" thickBot="1">
      <c r="A189" s="12" t="str">
        <f t="shared" si="2"/>
        <v>y[187]</v>
      </c>
      <c r="B189" s="88" t="s">
        <v>979</v>
      </c>
      <c r="C189" s="86">
        <v>0</v>
      </c>
      <c r="D189" s="85" t="s">
        <v>1453</v>
      </c>
      <c r="E189" s="87"/>
      <c r="F189" s="85"/>
    </row>
    <row r="190" spans="1:6" ht="20" customHeight="1">
      <c r="A190" s="12" t="str">
        <f t="shared" si="2"/>
        <v>y[188]</v>
      </c>
      <c r="B190" s="89" t="s">
        <v>260</v>
      </c>
      <c r="C190" s="62">
        <v>0</v>
      </c>
      <c r="D190" s="44" t="s">
        <v>259</v>
      </c>
      <c r="E190" s="63"/>
      <c r="F190" s="44"/>
    </row>
    <row r="191" spans="1:6" ht="20" customHeight="1">
      <c r="A191" s="12" t="str">
        <f t="shared" si="2"/>
        <v>y[189]</v>
      </c>
      <c r="B191" s="89" t="s">
        <v>261</v>
      </c>
      <c r="C191" s="62">
        <v>0</v>
      </c>
      <c r="D191" s="44" t="s">
        <v>258</v>
      </c>
      <c r="E191" s="63"/>
      <c r="F191" s="44"/>
    </row>
    <row r="192" spans="1:6" ht="20" customHeight="1">
      <c r="A192" s="12" t="str">
        <f t="shared" si="2"/>
        <v>y[190]</v>
      </c>
      <c r="B192" s="90" t="s">
        <v>262</v>
      </c>
      <c r="C192" s="9">
        <v>0</v>
      </c>
      <c r="D192" s="6" t="s">
        <v>258</v>
      </c>
    </row>
    <row r="193" spans="1:6" ht="20" customHeight="1">
      <c r="A193" s="12" t="str">
        <f t="shared" si="2"/>
        <v>y[191]</v>
      </c>
      <c r="B193" s="90" t="s">
        <v>263</v>
      </c>
      <c r="C193" s="9">
        <v>0</v>
      </c>
      <c r="D193" s="6" t="s">
        <v>258</v>
      </c>
    </row>
    <row r="194" spans="1:6" ht="20" customHeight="1">
      <c r="A194" s="12" t="str">
        <f t="shared" si="2"/>
        <v>y[192]</v>
      </c>
      <c r="B194" s="90" t="s">
        <v>264</v>
      </c>
      <c r="C194" s="9">
        <v>0</v>
      </c>
      <c r="D194" s="6" t="s">
        <v>258</v>
      </c>
    </row>
    <row r="195" spans="1:6" ht="20" customHeight="1">
      <c r="A195" s="12" t="str">
        <f t="shared" ref="A195:A258" si="3">CONCATENATE("y[", ROW()-2, "]")</f>
        <v>y[193]</v>
      </c>
      <c r="B195" s="90" t="s">
        <v>265</v>
      </c>
      <c r="C195" s="9">
        <v>0</v>
      </c>
      <c r="D195" s="6" t="s">
        <v>258</v>
      </c>
    </row>
    <row r="196" spans="1:6" ht="20" customHeight="1">
      <c r="A196" s="12" t="str">
        <f t="shared" si="3"/>
        <v>y[194]</v>
      </c>
      <c r="B196" s="90" t="s">
        <v>266</v>
      </c>
      <c r="C196" s="9">
        <v>0</v>
      </c>
      <c r="D196" s="6" t="s">
        <v>258</v>
      </c>
    </row>
    <row r="197" spans="1:6" ht="20" customHeight="1">
      <c r="A197" s="12" t="str">
        <f t="shared" si="3"/>
        <v>y[195]</v>
      </c>
      <c r="B197" s="90" t="s">
        <v>267</v>
      </c>
      <c r="C197" s="9">
        <v>0</v>
      </c>
      <c r="D197" s="6" t="s">
        <v>258</v>
      </c>
    </row>
    <row r="198" spans="1:6" ht="20" customHeight="1">
      <c r="A198" s="12" t="str">
        <f t="shared" si="3"/>
        <v>y[196]</v>
      </c>
      <c r="B198" s="90" t="s">
        <v>590</v>
      </c>
      <c r="C198" s="9">
        <v>0</v>
      </c>
      <c r="D198" s="6" t="s">
        <v>258</v>
      </c>
    </row>
    <row r="199" spans="1:6" ht="20" customHeight="1">
      <c r="A199" s="12" t="str">
        <f t="shared" si="3"/>
        <v>y[197]</v>
      </c>
      <c r="B199" s="91" t="s">
        <v>268</v>
      </c>
      <c r="C199" s="38">
        <v>0</v>
      </c>
      <c r="D199" s="31" t="s">
        <v>259</v>
      </c>
      <c r="E199" s="35"/>
      <c r="F199" s="31"/>
    </row>
    <row r="200" spans="1:6" ht="20" customHeight="1">
      <c r="A200" s="12" t="str">
        <f t="shared" si="3"/>
        <v>y[198]</v>
      </c>
      <c r="B200" s="92" t="s">
        <v>269</v>
      </c>
      <c r="C200" s="65">
        <v>0</v>
      </c>
      <c r="D200" s="47" t="s">
        <v>258</v>
      </c>
      <c r="E200" s="66"/>
      <c r="F200" s="47"/>
    </row>
    <row r="201" spans="1:6" ht="20" customHeight="1">
      <c r="A201" s="12" t="str">
        <f t="shared" si="3"/>
        <v>y[199]</v>
      </c>
      <c r="B201" s="89" t="s">
        <v>270</v>
      </c>
      <c r="C201" s="62">
        <v>0</v>
      </c>
      <c r="D201" s="44" t="s">
        <v>258</v>
      </c>
      <c r="E201" s="63"/>
      <c r="F201" s="44"/>
    </row>
    <row r="202" spans="1:6" ht="20" customHeight="1">
      <c r="A202" s="12" t="str">
        <f t="shared" si="3"/>
        <v>y[200]</v>
      </c>
      <c r="B202" s="89" t="s">
        <v>271</v>
      </c>
      <c r="C202" s="62">
        <v>0</v>
      </c>
      <c r="D202" s="44" t="s">
        <v>258</v>
      </c>
      <c r="E202" s="67" t="s">
        <v>1333</v>
      </c>
      <c r="F202" s="44"/>
    </row>
    <row r="203" spans="1:6" ht="20" customHeight="1">
      <c r="A203" s="12" t="str">
        <f t="shared" si="3"/>
        <v>y[201]</v>
      </c>
      <c r="B203" s="89" t="s">
        <v>272</v>
      </c>
      <c r="C203" s="62">
        <v>0</v>
      </c>
      <c r="D203" s="44" t="s">
        <v>258</v>
      </c>
      <c r="E203" s="63"/>
      <c r="F203" s="44"/>
    </row>
    <row r="204" spans="1:6" ht="20" customHeight="1">
      <c r="A204" s="12" t="str">
        <f t="shared" si="3"/>
        <v>y[202]</v>
      </c>
      <c r="B204" s="89" t="s">
        <v>273</v>
      </c>
      <c r="C204" s="62">
        <v>0</v>
      </c>
      <c r="D204" s="44" t="s">
        <v>258</v>
      </c>
      <c r="E204" s="63"/>
      <c r="F204" s="44"/>
    </row>
    <row r="205" spans="1:6" ht="20" customHeight="1">
      <c r="A205" s="12" t="str">
        <f t="shared" si="3"/>
        <v>y[203]</v>
      </c>
      <c r="B205" s="89" t="s">
        <v>274</v>
      </c>
      <c r="C205" s="62">
        <v>0</v>
      </c>
      <c r="D205" s="44" t="s">
        <v>258</v>
      </c>
      <c r="E205" s="63"/>
      <c r="F205" s="44"/>
    </row>
    <row r="206" spans="1:6" ht="20" customHeight="1">
      <c r="A206" s="12" t="str">
        <f t="shared" si="3"/>
        <v>y[204]</v>
      </c>
      <c r="B206" s="89" t="s">
        <v>275</v>
      </c>
      <c r="C206" s="62">
        <v>0</v>
      </c>
      <c r="D206" s="44" t="s">
        <v>258</v>
      </c>
      <c r="E206" s="63"/>
      <c r="F206" s="44"/>
    </row>
    <row r="207" spans="1:6" ht="20" customHeight="1">
      <c r="A207" s="12" t="str">
        <f t="shared" si="3"/>
        <v>y[205]</v>
      </c>
      <c r="B207" s="89" t="s">
        <v>276</v>
      </c>
      <c r="C207" s="62">
        <v>0</v>
      </c>
      <c r="D207" s="44" t="s">
        <v>258</v>
      </c>
      <c r="E207" s="63"/>
      <c r="F207" s="44"/>
    </row>
    <row r="208" spans="1:6" ht="20" customHeight="1">
      <c r="A208" s="12" t="str">
        <f t="shared" si="3"/>
        <v>y[206]</v>
      </c>
      <c r="B208" s="89" t="s">
        <v>277</v>
      </c>
      <c r="C208" s="62">
        <v>0</v>
      </c>
      <c r="D208" s="44" t="s">
        <v>258</v>
      </c>
      <c r="E208" s="67" t="s">
        <v>1334</v>
      </c>
      <c r="F208" s="44"/>
    </row>
    <row r="209" spans="1:6" ht="20" customHeight="1">
      <c r="A209" s="12" t="str">
        <f t="shared" si="3"/>
        <v>y[207]</v>
      </c>
      <c r="B209" s="89" t="s">
        <v>278</v>
      </c>
      <c r="C209" s="62">
        <v>0</v>
      </c>
      <c r="D209" s="44" t="s">
        <v>258</v>
      </c>
      <c r="E209" s="63"/>
      <c r="F209" s="44"/>
    </row>
    <row r="210" spans="1:6" ht="20" customHeight="1">
      <c r="A210" s="12" t="str">
        <f t="shared" si="3"/>
        <v>y[208]</v>
      </c>
      <c r="B210" s="89" t="s">
        <v>279</v>
      </c>
      <c r="C210" s="62">
        <v>0</v>
      </c>
      <c r="D210" s="44" t="s">
        <v>258</v>
      </c>
      <c r="E210" s="63"/>
      <c r="F210" s="44"/>
    </row>
    <row r="211" spans="1:6" ht="20" customHeight="1">
      <c r="A211" s="12" t="str">
        <f t="shared" si="3"/>
        <v>y[209]</v>
      </c>
      <c r="B211" s="89" t="s">
        <v>280</v>
      </c>
      <c r="C211" s="62">
        <v>0</v>
      </c>
      <c r="D211" s="44" t="s">
        <v>258</v>
      </c>
      <c r="E211" s="63"/>
      <c r="F211" s="44"/>
    </row>
    <row r="212" spans="1:6" ht="20" customHeight="1">
      <c r="A212" s="12" t="str">
        <f t="shared" si="3"/>
        <v>y[210]</v>
      </c>
      <c r="B212" s="91" t="s">
        <v>281</v>
      </c>
      <c r="C212" s="38">
        <v>0</v>
      </c>
      <c r="D212" s="31" t="s">
        <v>258</v>
      </c>
      <c r="E212" s="35"/>
      <c r="F212" s="31"/>
    </row>
    <row r="213" spans="1:6" ht="20" customHeight="1">
      <c r="A213" s="12" t="str">
        <f t="shared" si="3"/>
        <v>y[211]</v>
      </c>
      <c r="B213" s="89" t="s">
        <v>282</v>
      </c>
      <c r="C213" s="62">
        <v>0</v>
      </c>
      <c r="D213" s="44" t="s">
        <v>258</v>
      </c>
      <c r="E213" s="63"/>
      <c r="F213" s="44"/>
    </row>
    <row r="214" spans="1:6" ht="20" customHeight="1">
      <c r="A214" s="12" t="str">
        <f t="shared" si="3"/>
        <v>y[212]</v>
      </c>
      <c r="B214" s="89" t="s">
        <v>283</v>
      </c>
      <c r="C214" s="62">
        <v>0</v>
      </c>
      <c r="D214" s="44" t="s">
        <v>258</v>
      </c>
      <c r="E214" s="69" t="s">
        <v>1335</v>
      </c>
      <c r="F214" s="44"/>
    </row>
    <row r="215" spans="1:6" ht="20" customHeight="1">
      <c r="A215" s="12" t="str">
        <f t="shared" si="3"/>
        <v>y[213]</v>
      </c>
      <c r="B215" s="89" t="s">
        <v>284</v>
      </c>
      <c r="C215" s="62">
        <v>0</v>
      </c>
      <c r="D215" s="44" t="s">
        <v>258</v>
      </c>
      <c r="E215" s="69" t="s">
        <v>1336</v>
      </c>
      <c r="F215" s="44"/>
    </row>
    <row r="216" spans="1:6" ht="20" customHeight="1">
      <c r="A216" s="12" t="str">
        <f t="shared" si="3"/>
        <v>y[214]</v>
      </c>
      <c r="B216" s="89" t="s">
        <v>285</v>
      </c>
      <c r="C216" s="62">
        <v>0</v>
      </c>
      <c r="D216" s="44" t="s">
        <v>258</v>
      </c>
      <c r="E216" s="69" t="s">
        <v>1337</v>
      </c>
      <c r="F216" s="44"/>
    </row>
    <row r="217" spans="1:6" ht="20" customHeight="1">
      <c r="A217" s="12" t="str">
        <f t="shared" si="3"/>
        <v>y[215]</v>
      </c>
      <c r="B217" s="89" t="s">
        <v>286</v>
      </c>
      <c r="C217" s="62">
        <v>0</v>
      </c>
      <c r="D217" s="44" t="s">
        <v>258</v>
      </c>
      <c r="E217" s="69" t="s">
        <v>1338</v>
      </c>
      <c r="F217" s="44"/>
    </row>
    <row r="218" spans="1:6" ht="20" customHeight="1">
      <c r="A218" s="12" t="str">
        <f t="shared" si="3"/>
        <v>y[216]</v>
      </c>
      <c r="B218" s="89" t="s">
        <v>287</v>
      </c>
      <c r="C218" s="62">
        <v>0</v>
      </c>
      <c r="D218" s="44" t="s">
        <v>258</v>
      </c>
      <c r="E218" s="69" t="s">
        <v>1339</v>
      </c>
      <c r="F218" s="44"/>
    </row>
    <row r="219" spans="1:6" ht="20" customHeight="1">
      <c r="A219" s="12" t="str">
        <f t="shared" si="3"/>
        <v>y[217]</v>
      </c>
      <c r="B219" s="89" t="s">
        <v>288</v>
      </c>
      <c r="C219" s="62">
        <v>0</v>
      </c>
      <c r="D219" s="44" t="s">
        <v>258</v>
      </c>
      <c r="E219" s="63"/>
      <c r="F219" s="44"/>
    </row>
    <row r="220" spans="1:6" ht="20" customHeight="1">
      <c r="A220" s="12" t="str">
        <f t="shared" si="3"/>
        <v>y[218]</v>
      </c>
      <c r="B220" s="89" t="s">
        <v>289</v>
      </c>
      <c r="C220" s="62">
        <v>0</v>
      </c>
      <c r="D220" s="44" t="s">
        <v>258</v>
      </c>
      <c r="E220" s="69" t="s">
        <v>1340</v>
      </c>
      <c r="F220" s="44"/>
    </row>
    <row r="221" spans="1:6" ht="20" customHeight="1">
      <c r="A221" s="12" t="str">
        <f t="shared" si="3"/>
        <v>y[219]</v>
      </c>
      <c r="B221" s="89" t="s">
        <v>290</v>
      </c>
      <c r="C221" s="62">
        <v>0</v>
      </c>
      <c r="D221" s="44" t="s">
        <v>258</v>
      </c>
      <c r="E221" s="67" t="s">
        <v>1341</v>
      </c>
      <c r="F221" s="44"/>
    </row>
    <row r="222" spans="1:6" ht="20" customHeight="1">
      <c r="A222" s="12" t="str">
        <f t="shared" si="3"/>
        <v>y[220]</v>
      </c>
      <c r="B222" s="89" t="s">
        <v>291</v>
      </c>
      <c r="C222" s="62">
        <v>0</v>
      </c>
      <c r="D222" s="44" t="s">
        <v>258</v>
      </c>
      <c r="E222" s="67" t="s">
        <v>1342</v>
      </c>
      <c r="F222" s="44"/>
    </row>
    <row r="223" spans="1:6" ht="20" customHeight="1">
      <c r="A223" s="12" t="str">
        <f t="shared" si="3"/>
        <v>y[221]</v>
      </c>
      <c r="B223" s="89" t="s">
        <v>292</v>
      </c>
      <c r="C223" s="62">
        <v>0</v>
      </c>
      <c r="D223" s="44" t="s">
        <v>258</v>
      </c>
      <c r="E223" s="67" t="s">
        <v>1343</v>
      </c>
      <c r="F223" s="44"/>
    </row>
    <row r="224" spans="1:6" ht="20" customHeight="1">
      <c r="A224" s="12" t="str">
        <f t="shared" si="3"/>
        <v>y[222]</v>
      </c>
      <c r="B224" s="89" t="s">
        <v>293</v>
      </c>
      <c r="C224" s="62">
        <v>0</v>
      </c>
      <c r="D224" s="44" t="s">
        <v>258</v>
      </c>
      <c r="E224" s="67" t="s">
        <v>1344</v>
      </c>
      <c r="F224" s="44"/>
    </row>
    <row r="225" spans="1:6" ht="20" customHeight="1">
      <c r="A225" s="12" t="str">
        <f t="shared" si="3"/>
        <v>y[223]</v>
      </c>
      <c r="B225" s="89" t="s">
        <v>294</v>
      </c>
      <c r="C225" s="62">
        <v>0</v>
      </c>
      <c r="D225" s="44" t="s">
        <v>258</v>
      </c>
      <c r="E225" s="63"/>
      <c r="F225" s="44"/>
    </row>
    <row r="226" spans="1:6" ht="20" customHeight="1">
      <c r="A226" s="12" t="str">
        <f t="shared" si="3"/>
        <v>y[224]</v>
      </c>
      <c r="B226" s="89" t="s">
        <v>295</v>
      </c>
      <c r="C226" s="62">
        <v>0</v>
      </c>
      <c r="D226" s="44" t="s">
        <v>258</v>
      </c>
      <c r="E226" s="63"/>
      <c r="F226" s="44"/>
    </row>
    <row r="227" spans="1:6" ht="20" customHeight="1">
      <c r="A227" s="12" t="str">
        <f t="shared" si="3"/>
        <v>y[225]</v>
      </c>
      <c r="B227" s="89" t="s">
        <v>296</v>
      </c>
      <c r="C227" s="62">
        <v>0</v>
      </c>
      <c r="D227" s="44" t="s">
        <v>258</v>
      </c>
      <c r="E227" s="63"/>
      <c r="F227" s="11"/>
    </row>
    <row r="228" spans="1:6" ht="20" customHeight="1">
      <c r="A228" s="12" t="str">
        <f t="shared" si="3"/>
        <v>y[226]</v>
      </c>
      <c r="B228" s="89" t="s">
        <v>297</v>
      </c>
      <c r="C228" s="62">
        <v>0</v>
      </c>
      <c r="D228" s="44" t="s">
        <v>258</v>
      </c>
      <c r="E228" s="63"/>
      <c r="F228" s="64"/>
    </row>
    <row r="229" spans="1:6" ht="20" customHeight="1">
      <c r="A229" s="12" t="str">
        <f t="shared" si="3"/>
        <v>y[227]</v>
      </c>
      <c r="B229" s="89" t="s">
        <v>298</v>
      </c>
      <c r="C229" s="62">
        <v>0</v>
      </c>
      <c r="D229" s="44" t="s">
        <v>258</v>
      </c>
      <c r="E229" s="63"/>
      <c r="F229" s="64"/>
    </row>
    <row r="230" spans="1:6" ht="20" customHeight="1">
      <c r="A230" s="12" t="str">
        <f t="shared" si="3"/>
        <v>y[228]</v>
      </c>
      <c r="B230" s="89" t="s">
        <v>299</v>
      </c>
      <c r="C230" s="62">
        <v>0</v>
      </c>
      <c r="D230" s="44" t="s">
        <v>258</v>
      </c>
      <c r="E230" s="63"/>
      <c r="F230" s="64"/>
    </row>
    <row r="231" spans="1:6" ht="20" customHeight="1">
      <c r="A231" s="12" t="str">
        <f t="shared" si="3"/>
        <v>y[229]</v>
      </c>
      <c r="B231" s="89" t="s">
        <v>300</v>
      </c>
      <c r="C231" s="62">
        <v>0</v>
      </c>
      <c r="D231" s="44" t="s">
        <v>258</v>
      </c>
      <c r="E231" s="63"/>
      <c r="F231" s="64"/>
    </row>
    <row r="232" spans="1:6" ht="20" customHeight="1">
      <c r="A232" s="12" t="str">
        <f t="shared" si="3"/>
        <v>y[230]</v>
      </c>
      <c r="B232" s="89" t="s">
        <v>301</v>
      </c>
      <c r="C232" s="62">
        <v>0</v>
      </c>
      <c r="D232" s="44" t="s">
        <v>258</v>
      </c>
      <c r="E232" s="63"/>
      <c r="F232" s="44"/>
    </row>
    <row r="233" spans="1:6" ht="20" customHeight="1">
      <c r="A233" s="12" t="str">
        <f t="shared" si="3"/>
        <v>y[231]</v>
      </c>
      <c r="B233" s="89" t="s">
        <v>302</v>
      </c>
      <c r="C233" s="62">
        <v>0</v>
      </c>
      <c r="D233" s="44" t="s">
        <v>258</v>
      </c>
      <c r="E233" s="63"/>
      <c r="F233" s="44"/>
    </row>
    <row r="234" spans="1:6" ht="20" customHeight="1">
      <c r="A234" s="12" t="str">
        <f t="shared" si="3"/>
        <v>y[232]</v>
      </c>
      <c r="B234" s="89" t="s">
        <v>303</v>
      </c>
      <c r="C234" s="62">
        <v>0</v>
      </c>
      <c r="D234" s="44" t="s">
        <v>258</v>
      </c>
      <c r="E234" s="63"/>
      <c r="F234" s="44"/>
    </row>
    <row r="235" spans="1:6" ht="20" customHeight="1">
      <c r="A235" s="12" t="str">
        <f t="shared" si="3"/>
        <v>y[233]</v>
      </c>
      <c r="B235" s="89" t="s">
        <v>304</v>
      </c>
      <c r="C235" s="62">
        <v>0</v>
      </c>
      <c r="D235" s="44" t="s">
        <v>258</v>
      </c>
      <c r="E235" s="63"/>
      <c r="F235" s="44"/>
    </row>
    <row r="236" spans="1:6" ht="20" customHeight="1">
      <c r="A236" s="12" t="str">
        <f t="shared" si="3"/>
        <v>y[234]</v>
      </c>
      <c r="B236" s="89" t="s">
        <v>305</v>
      </c>
      <c r="C236" s="62">
        <v>0</v>
      </c>
      <c r="D236" s="44" t="s">
        <v>258</v>
      </c>
      <c r="E236" s="63"/>
      <c r="F236" s="44"/>
    </row>
    <row r="237" spans="1:6" ht="20" customHeight="1">
      <c r="A237" s="12" t="str">
        <f t="shared" si="3"/>
        <v>y[235]</v>
      </c>
      <c r="B237" s="89" t="s">
        <v>306</v>
      </c>
      <c r="C237" s="62">
        <v>0</v>
      </c>
      <c r="D237" s="44" t="s">
        <v>258</v>
      </c>
      <c r="E237" s="63"/>
      <c r="F237" s="44"/>
    </row>
    <row r="238" spans="1:6" ht="20" customHeight="1">
      <c r="A238" s="12" t="str">
        <f t="shared" si="3"/>
        <v>y[236]</v>
      </c>
      <c r="B238" s="89" t="s">
        <v>307</v>
      </c>
      <c r="C238" s="62">
        <v>0</v>
      </c>
      <c r="D238" s="44" t="s">
        <v>258</v>
      </c>
      <c r="E238" s="63"/>
      <c r="F238" s="44"/>
    </row>
    <row r="239" spans="1:6" ht="20" customHeight="1">
      <c r="A239" s="12" t="str">
        <f t="shared" si="3"/>
        <v>y[237]</v>
      </c>
      <c r="B239" s="89" t="s">
        <v>308</v>
      </c>
      <c r="C239" s="62">
        <v>0</v>
      </c>
      <c r="D239" s="44" t="s">
        <v>258</v>
      </c>
      <c r="E239" s="63"/>
      <c r="F239" s="44"/>
    </row>
    <row r="240" spans="1:6" ht="20" customHeight="1">
      <c r="A240" s="12" t="str">
        <f t="shared" si="3"/>
        <v>y[238]</v>
      </c>
      <c r="B240" s="89" t="s">
        <v>309</v>
      </c>
      <c r="C240" s="62">
        <v>0</v>
      </c>
      <c r="D240" s="44" t="s">
        <v>258</v>
      </c>
      <c r="E240" s="63"/>
      <c r="F240" s="44"/>
    </row>
    <row r="241" spans="1:6" ht="20" customHeight="1">
      <c r="A241" s="12" t="str">
        <f t="shared" si="3"/>
        <v>y[239]</v>
      </c>
      <c r="B241" s="89" t="s">
        <v>310</v>
      </c>
      <c r="C241" s="62">
        <v>0</v>
      </c>
      <c r="D241" s="44" t="s">
        <v>258</v>
      </c>
      <c r="E241" s="63"/>
      <c r="F241" s="44"/>
    </row>
    <row r="242" spans="1:6" ht="20" customHeight="1">
      <c r="A242" s="12" t="str">
        <f t="shared" si="3"/>
        <v>y[240]</v>
      </c>
      <c r="B242" s="89" t="s">
        <v>311</v>
      </c>
      <c r="C242" s="62">
        <v>0</v>
      </c>
      <c r="D242" s="44" t="s">
        <v>258</v>
      </c>
      <c r="E242" s="63"/>
      <c r="F242" s="44"/>
    </row>
    <row r="243" spans="1:6" ht="20" customHeight="1">
      <c r="A243" s="12" t="str">
        <f t="shared" si="3"/>
        <v>y[241]</v>
      </c>
      <c r="B243" s="89" t="s">
        <v>312</v>
      </c>
      <c r="C243" s="62">
        <v>0</v>
      </c>
      <c r="D243" s="44" t="s">
        <v>258</v>
      </c>
      <c r="E243" s="63"/>
      <c r="F243" s="44"/>
    </row>
    <row r="244" spans="1:6" ht="20" customHeight="1">
      <c r="A244" s="12" t="str">
        <f t="shared" si="3"/>
        <v>y[242]</v>
      </c>
      <c r="B244" s="89" t="s">
        <v>313</v>
      </c>
      <c r="C244" s="62">
        <v>0</v>
      </c>
      <c r="D244" s="44" t="s">
        <v>258</v>
      </c>
      <c r="E244" s="63"/>
      <c r="F244" s="44"/>
    </row>
    <row r="245" spans="1:6" ht="20" customHeight="1">
      <c r="A245" s="12" t="str">
        <f t="shared" si="3"/>
        <v>y[243]</v>
      </c>
      <c r="B245" s="89" t="s">
        <v>314</v>
      </c>
      <c r="C245" s="62">
        <v>0</v>
      </c>
      <c r="D245" s="44" t="s">
        <v>258</v>
      </c>
      <c r="E245" s="63"/>
      <c r="F245" s="44"/>
    </row>
    <row r="246" spans="1:6" ht="20" customHeight="1">
      <c r="A246" s="12" t="str">
        <f t="shared" si="3"/>
        <v>y[244]</v>
      </c>
      <c r="B246" s="89" t="s">
        <v>315</v>
      </c>
      <c r="C246" s="62">
        <v>0</v>
      </c>
      <c r="D246" s="44" t="s">
        <v>258</v>
      </c>
      <c r="E246" s="63"/>
      <c r="F246" s="44"/>
    </row>
    <row r="247" spans="1:6" ht="20" customHeight="1">
      <c r="A247" s="12" t="str">
        <f t="shared" si="3"/>
        <v>y[245]</v>
      </c>
      <c r="B247" s="89" t="s">
        <v>316</v>
      </c>
      <c r="C247" s="62">
        <v>0</v>
      </c>
      <c r="D247" s="44" t="s">
        <v>258</v>
      </c>
      <c r="E247" s="63"/>
      <c r="F247" s="44"/>
    </row>
    <row r="248" spans="1:6" ht="20" customHeight="1">
      <c r="A248" s="12" t="str">
        <f t="shared" si="3"/>
        <v>y[246]</v>
      </c>
      <c r="B248" s="89" t="s">
        <v>317</v>
      </c>
      <c r="C248" s="62">
        <v>0</v>
      </c>
      <c r="D248" s="44" t="s">
        <v>258</v>
      </c>
      <c r="E248" s="63"/>
      <c r="F248" s="44"/>
    </row>
    <row r="249" spans="1:6" ht="20" customHeight="1">
      <c r="A249" s="12" t="str">
        <f t="shared" si="3"/>
        <v>y[247]</v>
      </c>
      <c r="B249" s="89" t="s">
        <v>318</v>
      </c>
      <c r="C249" s="62">
        <v>0</v>
      </c>
      <c r="D249" s="44" t="s">
        <v>258</v>
      </c>
      <c r="E249" s="63"/>
      <c r="F249" s="44"/>
    </row>
    <row r="250" spans="1:6" ht="20" customHeight="1">
      <c r="A250" s="12" t="str">
        <f t="shared" si="3"/>
        <v>y[248]</v>
      </c>
      <c r="B250" s="89" t="s">
        <v>319</v>
      </c>
      <c r="C250" s="62">
        <v>0</v>
      </c>
      <c r="D250" s="44" t="s">
        <v>258</v>
      </c>
      <c r="E250" s="63"/>
      <c r="F250" s="44"/>
    </row>
    <row r="251" spans="1:6" ht="20" customHeight="1">
      <c r="A251" s="12" t="str">
        <f t="shared" si="3"/>
        <v>y[249]</v>
      </c>
      <c r="B251" s="89" t="s">
        <v>320</v>
      </c>
      <c r="C251" s="62">
        <v>0</v>
      </c>
      <c r="D251" s="44" t="s">
        <v>258</v>
      </c>
      <c r="E251" s="63"/>
      <c r="F251" s="44"/>
    </row>
    <row r="252" spans="1:6" ht="20" customHeight="1">
      <c r="A252" s="12" t="str">
        <f t="shared" si="3"/>
        <v>y[250]</v>
      </c>
      <c r="B252" s="89" t="s">
        <v>321</v>
      </c>
      <c r="C252" s="62">
        <v>0</v>
      </c>
      <c r="D252" s="44" t="s">
        <v>258</v>
      </c>
      <c r="E252" s="63"/>
      <c r="F252" s="44"/>
    </row>
    <row r="253" spans="1:6" ht="20" customHeight="1">
      <c r="A253" s="12" t="str">
        <f t="shared" si="3"/>
        <v>y[251]</v>
      </c>
      <c r="B253" s="89" t="s">
        <v>322</v>
      </c>
      <c r="C253" s="62">
        <v>0</v>
      </c>
      <c r="D253" s="44" t="s">
        <v>258</v>
      </c>
      <c r="E253" s="63"/>
      <c r="F253" s="44"/>
    </row>
    <row r="254" spans="1:6" ht="20" customHeight="1">
      <c r="A254" s="12" t="str">
        <f t="shared" si="3"/>
        <v>y[252]</v>
      </c>
      <c r="B254" s="89" t="s">
        <v>323</v>
      </c>
      <c r="C254" s="62">
        <v>0</v>
      </c>
      <c r="D254" s="44" t="s">
        <v>258</v>
      </c>
      <c r="E254" s="63"/>
      <c r="F254" s="44"/>
    </row>
    <row r="255" spans="1:6" ht="20" customHeight="1">
      <c r="A255" s="12" t="str">
        <f t="shared" si="3"/>
        <v>y[253]</v>
      </c>
      <c r="B255" s="89" t="s">
        <v>324</v>
      </c>
      <c r="C255" s="62">
        <v>0</v>
      </c>
      <c r="D255" s="44" t="s">
        <v>258</v>
      </c>
      <c r="E255" s="63"/>
      <c r="F255" s="44"/>
    </row>
    <row r="256" spans="1:6" ht="20" customHeight="1">
      <c r="A256" s="12" t="str">
        <f t="shared" si="3"/>
        <v>y[254]</v>
      </c>
      <c r="B256" s="89" t="s">
        <v>325</v>
      </c>
      <c r="C256" s="62">
        <v>0</v>
      </c>
      <c r="D256" s="44" t="s">
        <v>258</v>
      </c>
      <c r="E256" s="63"/>
      <c r="F256" s="44"/>
    </row>
    <row r="257" spans="1:6" ht="20" customHeight="1">
      <c r="A257" s="12" t="str">
        <f t="shared" si="3"/>
        <v>y[255]</v>
      </c>
      <c r="B257" s="89" t="s">
        <v>326</v>
      </c>
      <c r="C257" s="62">
        <v>0</v>
      </c>
      <c r="D257" s="44" t="s">
        <v>258</v>
      </c>
      <c r="E257" s="63"/>
      <c r="F257" s="44"/>
    </row>
    <row r="258" spans="1:6" ht="20" customHeight="1">
      <c r="A258" s="12" t="str">
        <f t="shared" si="3"/>
        <v>y[256]</v>
      </c>
      <c r="B258" s="89" t="s">
        <v>327</v>
      </c>
      <c r="C258" s="62">
        <v>0</v>
      </c>
      <c r="D258" s="44" t="s">
        <v>258</v>
      </c>
      <c r="E258" s="63"/>
      <c r="F258" s="44"/>
    </row>
    <row r="259" spans="1:6" ht="20" customHeight="1">
      <c r="A259" s="12" t="str">
        <f t="shared" ref="A259:A322" si="4">CONCATENATE("y[", ROW()-2, "]")</f>
        <v>y[257]</v>
      </c>
      <c r="B259" s="91" t="s">
        <v>328</v>
      </c>
      <c r="C259" s="38">
        <v>0</v>
      </c>
      <c r="D259" s="31" t="s">
        <v>258</v>
      </c>
      <c r="E259" s="35"/>
      <c r="F259" s="31"/>
    </row>
    <row r="260" spans="1:6" ht="20" customHeight="1">
      <c r="A260" s="12" t="str">
        <f t="shared" si="4"/>
        <v>y[258]</v>
      </c>
      <c r="B260" s="91" t="s">
        <v>329</v>
      </c>
      <c r="C260" s="38">
        <v>0</v>
      </c>
      <c r="D260" s="31" t="s">
        <v>258</v>
      </c>
      <c r="E260" s="35"/>
      <c r="F260" s="31"/>
    </row>
    <row r="261" spans="1:6" ht="20" customHeight="1">
      <c r="A261" s="12" t="str">
        <f t="shared" si="4"/>
        <v>y[259]</v>
      </c>
      <c r="B261" s="89" t="s">
        <v>330</v>
      </c>
      <c r="C261" s="62">
        <v>0</v>
      </c>
      <c r="D261" s="44" t="s">
        <v>258</v>
      </c>
      <c r="E261" s="63"/>
      <c r="F261" s="44"/>
    </row>
    <row r="262" spans="1:6" ht="20" customHeight="1">
      <c r="A262" s="12" t="str">
        <f t="shared" si="4"/>
        <v>y[260]</v>
      </c>
      <c r="B262" s="89" t="s">
        <v>331</v>
      </c>
      <c r="C262" s="62">
        <v>0</v>
      </c>
      <c r="D262" s="44" t="s">
        <v>258</v>
      </c>
      <c r="E262" s="63"/>
      <c r="F262" s="44"/>
    </row>
    <row r="263" spans="1:6" ht="20" customHeight="1">
      <c r="A263" s="12" t="str">
        <f t="shared" si="4"/>
        <v>y[261]</v>
      </c>
      <c r="B263" s="89" t="s">
        <v>332</v>
      </c>
      <c r="C263" s="62">
        <v>0</v>
      </c>
      <c r="D263" s="44" t="s">
        <v>258</v>
      </c>
      <c r="E263" s="67" t="s">
        <v>1345</v>
      </c>
      <c r="F263" s="44"/>
    </row>
    <row r="264" spans="1:6" ht="20" customHeight="1">
      <c r="A264" s="12" t="str">
        <f t="shared" si="4"/>
        <v>y[262]</v>
      </c>
      <c r="B264" s="89" t="s">
        <v>333</v>
      </c>
      <c r="C264" s="62">
        <v>0</v>
      </c>
      <c r="D264" s="44" t="s">
        <v>258</v>
      </c>
      <c r="E264" s="69" t="s">
        <v>1346</v>
      </c>
      <c r="F264" s="44"/>
    </row>
    <row r="265" spans="1:6" ht="20" customHeight="1">
      <c r="A265" s="12" t="str">
        <f t="shared" si="4"/>
        <v>y[263]</v>
      </c>
      <c r="B265" s="89" t="s">
        <v>334</v>
      </c>
      <c r="C265" s="62">
        <v>0</v>
      </c>
      <c r="D265" s="44" t="s">
        <v>258</v>
      </c>
      <c r="E265" s="69" t="s">
        <v>1347</v>
      </c>
      <c r="F265" s="44"/>
    </row>
    <row r="266" spans="1:6" ht="20" customHeight="1">
      <c r="A266" s="12" t="str">
        <f t="shared" si="4"/>
        <v>y[264]</v>
      </c>
      <c r="B266" s="89" t="s">
        <v>335</v>
      </c>
      <c r="C266" s="62">
        <v>0</v>
      </c>
      <c r="D266" s="44" t="s">
        <v>258</v>
      </c>
      <c r="E266" s="63" t="s">
        <v>1348</v>
      </c>
      <c r="F266" s="44"/>
    </row>
    <row r="267" spans="1:6" ht="20" customHeight="1">
      <c r="A267" s="12" t="str">
        <f t="shared" si="4"/>
        <v>y[265]</v>
      </c>
      <c r="B267" s="89" t="s">
        <v>336</v>
      </c>
      <c r="C267" s="62">
        <v>0</v>
      </c>
      <c r="D267" s="44" t="s">
        <v>258</v>
      </c>
      <c r="E267" s="63" t="s">
        <v>1558</v>
      </c>
      <c r="F267" s="44"/>
    </row>
    <row r="268" spans="1:6" ht="20" customHeight="1">
      <c r="A268" s="12" t="str">
        <f t="shared" si="4"/>
        <v>y[266]</v>
      </c>
      <c r="B268" s="89" t="s">
        <v>337</v>
      </c>
      <c r="C268" s="62">
        <v>0</v>
      </c>
      <c r="D268" s="44" t="s">
        <v>258</v>
      </c>
      <c r="E268" s="63" t="s">
        <v>1559</v>
      </c>
      <c r="F268" s="44"/>
    </row>
    <row r="269" spans="1:6" ht="20" customHeight="1">
      <c r="A269" s="12" t="str">
        <f t="shared" si="4"/>
        <v>y[267]</v>
      </c>
      <c r="B269" s="89" t="s">
        <v>338</v>
      </c>
      <c r="C269" s="62">
        <v>0</v>
      </c>
      <c r="D269" s="44" t="s">
        <v>258</v>
      </c>
      <c r="E269" s="63"/>
      <c r="F269" s="44"/>
    </row>
    <row r="270" spans="1:6" ht="20" customHeight="1">
      <c r="A270" s="12" t="str">
        <f t="shared" si="4"/>
        <v>y[268]</v>
      </c>
      <c r="B270" s="89" t="s">
        <v>339</v>
      </c>
      <c r="C270" s="62">
        <v>0</v>
      </c>
      <c r="D270" s="44" t="s">
        <v>258</v>
      </c>
      <c r="E270" s="63"/>
      <c r="F270" s="44"/>
    </row>
    <row r="271" spans="1:6" ht="20" customHeight="1">
      <c r="A271" s="12" t="str">
        <f t="shared" si="4"/>
        <v>y[269]</v>
      </c>
      <c r="B271" s="89" t="s">
        <v>340</v>
      </c>
      <c r="C271" s="62">
        <v>0</v>
      </c>
      <c r="D271" s="44" t="s">
        <v>258</v>
      </c>
      <c r="E271" s="63"/>
      <c r="F271" s="44"/>
    </row>
    <row r="272" spans="1:6" ht="20" customHeight="1">
      <c r="A272" s="12" t="str">
        <f t="shared" si="4"/>
        <v>y[270]</v>
      </c>
      <c r="B272" s="89" t="s">
        <v>341</v>
      </c>
      <c r="C272" s="62">
        <v>0</v>
      </c>
      <c r="D272" s="44" t="s">
        <v>258</v>
      </c>
      <c r="E272" s="63"/>
      <c r="F272" s="44"/>
    </row>
    <row r="273" spans="1:6" ht="20" customHeight="1">
      <c r="A273" s="12" t="str">
        <f t="shared" si="4"/>
        <v>y[271]</v>
      </c>
      <c r="B273" s="89" t="s">
        <v>342</v>
      </c>
      <c r="C273" s="62">
        <v>0</v>
      </c>
      <c r="D273" s="44" t="s">
        <v>258</v>
      </c>
      <c r="E273" s="63"/>
      <c r="F273" s="44"/>
    </row>
    <row r="274" spans="1:6" ht="20" customHeight="1">
      <c r="A274" s="12" t="str">
        <f t="shared" si="4"/>
        <v>y[272]</v>
      </c>
      <c r="B274" s="89" t="s">
        <v>343</v>
      </c>
      <c r="C274" s="62">
        <v>0</v>
      </c>
      <c r="D274" s="44" t="s">
        <v>258</v>
      </c>
      <c r="E274" s="63"/>
      <c r="F274" s="44"/>
    </row>
    <row r="275" spans="1:6" ht="20" customHeight="1">
      <c r="A275" s="12" t="str">
        <f t="shared" si="4"/>
        <v>y[273]</v>
      </c>
      <c r="B275" s="89" t="s">
        <v>344</v>
      </c>
      <c r="C275" s="62">
        <v>0</v>
      </c>
      <c r="D275" s="44" t="s">
        <v>258</v>
      </c>
      <c r="E275" s="63"/>
      <c r="F275" s="44"/>
    </row>
    <row r="276" spans="1:6" ht="20" customHeight="1">
      <c r="A276" s="12" t="str">
        <f t="shared" si="4"/>
        <v>y[274]</v>
      </c>
      <c r="B276" s="89" t="s">
        <v>345</v>
      </c>
      <c r="C276" s="62">
        <v>0</v>
      </c>
      <c r="D276" s="44" t="s">
        <v>258</v>
      </c>
      <c r="E276" s="63"/>
      <c r="F276" s="44"/>
    </row>
    <row r="277" spans="1:6" ht="20" customHeight="1">
      <c r="A277" s="12" t="str">
        <f t="shared" si="4"/>
        <v>y[275]</v>
      </c>
      <c r="B277" s="89" t="s">
        <v>346</v>
      </c>
      <c r="C277" s="62">
        <v>0</v>
      </c>
      <c r="D277" s="44" t="s">
        <v>258</v>
      </c>
      <c r="E277" s="63"/>
      <c r="F277" s="44"/>
    </row>
    <row r="278" spans="1:6" ht="20" customHeight="1">
      <c r="A278" s="12" t="str">
        <f t="shared" si="4"/>
        <v>y[276]</v>
      </c>
      <c r="B278" s="89" t="s">
        <v>347</v>
      </c>
      <c r="C278" s="62">
        <v>0</v>
      </c>
      <c r="D278" s="44" t="s">
        <v>258</v>
      </c>
      <c r="E278" s="63"/>
      <c r="F278" s="44"/>
    </row>
    <row r="279" spans="1:6" ht="20" customHeight="1">
      <c r="A279" s="12" t="str">
        <f t="shared" si="4"/>
        <v>y[277]</v>
      </c>
      <c r="B279" s="89" t="s">
        <v>348</v>
      </c>
      <c r="C279" s="62">
        <v>0</v>
      </c>
      <c r="D279" s="44" t="s">
        <v>258</v>
      </c>
      <c r="E279" s="63"/>
      <c r="F279" s="44"/>
    </row>
    <row r="280" spans="1:6" ht="20" customHeight="1">
      <c r="A280" s="12" t="str">
        <f t="shared" si="4"/>
        <v>y[278]</v>
      </c>
      <c r="B280" s="89" t="s">
        <v>349</v>
      </c>
      <c r="C280" s="62">
        <v>0</v>
      </c>
      <c r="D280" s="44" t="s">
        <v>258</v>
      </c>
      <c r="E280" s="63"/>
      <c r="F280" s="44"/>
    </row>
    <row r="281" spans="1:6" ht="20" customHeight="1">
      <c r="A281" s="12" t="str">
        <f t="shared" si="4"/>
        <v>y[279]</v>
      </c>
      <c r="B281" s="89" t="s">
        <v>350</v>
      </c>
      <c r="C281" s="62">
        <v>0</v>
      </c>
      <c r="D281" s="44" t="s">
        <v>258</v>
      </c>
      <c r="E281" s="63"/>
      <c r="F281" s="44"/>
    </row>
    <row r="282" spans="1:6" ht="20" customHeight="1">
      <c r="A282" s="12" t="str">
        <f t="shared" si="4"/>
        <v>y[280]</v>
      </c>
      <c r="B282" s="89" t="s">
        <v>351</v>
      </c>
      <c r="C282" s="62">
        <v>0</v>
      </c>
      <c r="D282" s="44" t="s">
        <v>258</v>
      </c>
      <c r="E282" s="63"/>
      <c r="F282" s="44"/>
    </row>
    <row r="283" spans="1:6" ht="20" customHeight="1">
      <c r="A283" s="12" t="str">
        <f t="shared" si="4"/>
        <v>y[281]</v>
      </c>
      <c r="B283" s="89" t="s">
        <v>352</v>
      </c>
      <c r="C283" s="62">
        <v>0</v>
      </c>
      <c r="D283" s="44" t="s">
        <v>258</v>
      </c>
      <c r="E283" s="63"/>
      <c r="F283" s="44"/>
    </row>
    <row r="284" spans="1:6" ht="20" customHeight="1">
      <c r="A284" s="12" t="str">
        <f t="shared" si="4"/>
        <v>y[282]</v>
      </c>
      <c r="B284" s="89" t="s">
        <v>353</v>
      </c>
      <c r="C284" s="62">
        <v>0</v>
      </c>
      <c r="D284" s="44" t="s">
        <v>258</v>
      </c>
      <c r="E284" s="63"/>
      <c r="F284" s="44"/>
    </row>
    <row r="285" spans="1:6" ht="20" customHeight="1">
      <c r="A285" s="12" t="str">
        <f t="shared" si="4"/>
        <v>y[283]</v>
      </c>
      <c r="B285" s="89" t="s">
        <v>354</v>
      </c>
      <c r="C285" s="62">
        <v>0</v>
      </c>
      <c r="D285" s="44" t="s">
        <v>258</v>
      </c>
      <c r="E285" s="63"/>
      <c r="F285" s="44"/>
    </row>
    <row r="286" spans="1:6" ht="20" customHeight="1">
      <c r="A286" s="12" t="str">
        <f t="shared" si="4"/>
        <v>y[284]</v>
      </c>
      <c r="B286" s="89" t="s">
        <v>355</v>
      </c>
      <c r="C286" s="62">
        <v>0</v>
      </c>
      <c r="D286" s="44" t="s">
        <v>258</v>
      </c>
      <c r="E286" s="63"/>
      <c r="F286" s="44"/>
    </row>
    <row r="287" spans="1:6" ht="20" customHeight="1">
      <c r="A287" s="12" t="str">
        <f t="shared" si="4"/>
        <v>y[285]</v>
      </c>
      <c r="B287" s="89" t="s">
        <v>356</v>
      </c>
      <c r="C287" s="62">
        <v>0</v>
      </c>
      <c r="D287" s="44" t="s">
        <v>258</v>
      </c>
      <c r="E287" s="63"/>
      <c r="F287" s="44"/>
    </row>
    <row r="288" spans="1:6" ht="20" customHeight="1">
      <c r="A288" s="12" t="str">
        <f t="shared" si="4"/>
        <v>y[286]</v>
      </c>
      <c r="B288" s="89" t="s">
        <v>357</v>
      </c>
      <c r="C288" s="62">
        <v>0</v>
      </c>
      <c r="D288" s="44" t="s">
        <v>258</v>
      </c>
      <c r="E288" s="63"/>
      <c r="F288" s="44"/>
    </row>
    <row r="289" spans="1:6" ht="20" customHeight="1">
      <c r="A289" s="12" t="str">
        <f t="shared" si="4"/>
        <v>y[287]</v>
      </c>
      <c r="B289" s="89" t="s">
        <v>358</v>
      </c>
      <c r="C289" s="62">
        <v>0</v>
      </c>
      <c r="D289" s="44" t="s">
        <v>258</v>
      </c>
      <c r="E289" s="63"/>
      <c r="F289" s="44"/>
    </row>
    <row r="290" spans="1:6" ht="20" customHeight="1">
      <c r="A290" s="12" t="str">
        <f t="shared" si="4"/>
        <v>y[288]</v>
      </c>
      <c r="B290" s="89" t="s">
        <v>359</v>
      </c>
      <c r="C290" s="62">
        <v>0</v>
      </c>
      <c r="D290" s="44" t="s">
        <v>258</v>
      </c>
      <c r="E290" s="63"/>
      <c r="F290" s="44"/>
    </row>
    <row r="291" spans="1:6" ht="20" customHeight="1">
      <c r="A291" s="12" t="str">
        <f t="shared" si="4"/>
        <v>y[289]</v>
      </c>
      <c r="B291" s="89" t="s">
        <v>360</v>
      </c>
      <c r="C291" s="62">
        <v>0</v>
      </c>
      <c r="D291" s="44" t="s">
        <v>258</v>
      </c>
      <c r="E291" s="63"/>
      <c r="F291" s="44"/>
    </row>
    <row r="292" spans="1:6" ht="20" customHeight="1">
      <c r="A292" s="12" t="str">
        <f t="shared" si="4"/>
        <v>y[290]</v>
      </c>
      <c r="B292" s="89" t="s">
        <v>361</v>
      </c>
      <c r="C292" s="62">
        <v>0</v>
      </c>
      <c r="D292" s="44" t="s">
        <v>258</v>
      </c>
      <c r="E292" s="63"/>
      <c r="F292" s="44"/>
    </row>
    <row r="293" spans="1:6" ht="20" customHeight="1">
      <c r="A293" s="12" t="str">
        <f t="shared" si="4"/>
        <v>y[291]</v>
      </c>
      <c r="B293" s="89" t="s">
        <v>362</v>
      </c>
      <c r="C293" s="62">
        <v>0</v>
      </c>
      <c r="D293" s="44" t="s">
        <v>258</v>
      </c>
      <c r="E293" s="63"/>
      <c r="F293" s="44"/>
    </row>
    <row r="294" spans="1:6" ht="20" customHeight="1">
      <c r="A294" s="12" t="str">
        <f t="shared" si="4"/>
        <v>y[292]</v>
      </c>
      <c r="B294" s="89" t="s">
        <v>363</v>
      </c>
      <c r="C294" s="62">
        <v>0</v>
      </c>
      <c r="D294" s="44" t="s">
        <v>258</v>
      </c>
      <c r="E294" s="63"/>
      <c r="F294" s="44"/>
    </row>
    <row r="295" spans="1:6" ht="20" customHeight="1">
      <c r="A295" s="12" t="str">
        <f t="shared" si="4"/>
        <v>y[293]</v>
      </c>
      <c r="B295" s="89" t="s">
        <v>364</v>
      </c>
      <c r="C295" s="62">
        <v>0</v>
      </c>
      <c r="D295" s="44" t="s">
        <v>258</v>
      </c>
      <c r="E295" s="63"/>
      <c r="F295" s="44"/>
    </row>
    <row r="296" spans="1:6" ht="20" customHeight="1">
      <c r="A296" s="12" t="str">
        <f t="shared" si="4"/>
        <v>y[294]</v>
      </c>
      <c r="B296" s="89" t="s">
        <v>365</v>
      </c>
      <c r="C296" s="62">
        <v>0</v>
      </c>
      <c r="D296" s="44" t="s">
        <v>258</v>
      </c>
      <c r="E296" s="63"/>
      <c r="F296" s="44"/>
    </row>
    <row r="297" spans="1:6" ht="20" customHeight="1">
      <c r="A297" s="12" t="str">
        <f t="shared" si="4"/>
        <v>y[295]</v>
      </c>
      <c r="B297" s="89" t="s">
        <v>366</v>
      </c>
      <c r="C297" s="62">
        <v>0</v>
      </c>
      <c r="D297" s="44" t="s">
        <v>258</v>
      </c>
      <c r="E297" s="63"/>
      <c r="F297" s="44"/>
    </row>
    <row r="298" spans="1:6" ht="20" customHeight="1">
      <c r="A298" s="12" t="str">
        <f t="shared" si="4"/>
        <v>y[296]</v>
      </c>
      <c r="B298" s="91" t="s">
        <v>1195</v>
      </c>
      <c r="C298" s="38">
        <v>0</v>
      </c>
      <c r="D298" s="31" t="s">
        <v>258</v>
      </c>
      <c r="E298" s="35"/>
      <c r="F298" s="31"/>
    </row>
    <row r="299" spans="1:6" ht="20" customHeight="1">
      <c r="A299" s="12" t="str">
        <f t="shared" si="4"/>
        <v>y[297]</v>
      </c>
      <c r="B299" s="89" t="s">
        <v>367</v>
      </c>
      <c r="C299" s="62">
        <v>0</v>
      </c>
      <c r="D299" s="44" t="s">
        <v>258</v>
      </c>
      <c r="E299" s="63"/>
      <c r="F299" s="44"/>
    </row>
    <row r="300" spans="1:6" ht="20" customHeight="1">
      <c r="A300" s="12" t="str">
        <f t="shared" si="4"/>
        <v>y[298]</v>
      </c>
      <c r="B300" s="89" t="s">
        <v>368</v>
      </c>
      <c r="C300" s="62">
        <v>0</v>
      </c>
      <c r="D300" s="44" t="s">
        <v>258</v>
      </c>
      <c r="E300" s="71" t="s">
        <v>1349</v>
      </c>
      <c r="F300" s="44"/>
    </row>
    <row r="301" spans="1:6" ht="20" customHeight="1">
      <c r="A301" s="12" t="str">
        <f t="shared" si="4"/>
        <v>y[299]</v>
      </c>
      <c r="B301" s="89" t="s">
        <v>369</v>
      </c>
      <c r="C301" s="62">
        <v>0</v>
      </c>
      <c r="D301" s="44" t="s">
        <v>258</v>
      </c>
      <c r="E301" s="69" t="s">
        <v>1648</v>
      </c>
      <c r="F301" s="44"/>
    </row>
    <row r="302" spans="1:6" ht="20" customHeight="1">
      <c r="A302" s="12" t="str">
        <f t="shared" si="4"/>
        <v>y[300]</v>
      </c>
      <c r="B302" s="89" t="s">
        <v>370</v>
      </c>
      <c r="C302" s="62">
        <v>0</v>
      </c>
      <c r="D302" s="44" t="s">
        <v>258</v>
      </c>
      <c r="E302" s="63" t="s">
        <v>1649</v>
      </c>
      <c r="F302" s="44"/>
    </row>
    <row r="303" spans="1:6" ht="20" customHeight="1">
      <c r="A303" s="12" t="str">
        <f t="shared" si="4"/>
        <v>y[301]</v>
      </c>
      <c r="B303" s="89" t="s">
        <v>371</v>
      </c>
      <c r="C303" s="62">
        <v>0</v>
      </c>
      <c r="D303" s="44" t="s">
        <v>258</v>
      </c>
      <c r="E303" s="63" t="s">
        <v>1650</v>
      </c>
      <c r="F303" s="44"/>
    </row>
    <row r="304" spans="1:6" ht="20" customHeight="1">
      <c r="A304" s="12" t="str">
        <f t="shared" si="4"/>
        <v>y[302]</v>
      </c>
      <c r="B304" s="89" t="s">
        <v>372</v>
      </c>
      <c r="C304" s="62">
        <v>0</v>
      </c>
      <c r="D304" s="44" t="s">
        <v>258</v>
      </c>
      <c r="E304" s="63" t="s">
        <v>1651</v>
      </c>
      <c r="F304" s="44"/>
    </row>
    <row r="305" spans="1:6" ht="20" customHeight="1">
      <c r="A305" s="12" t="str">
        <f t="shared" si="4"/>
        <v>y[303]</v>
      </c>
      <c r="B305" s="89" t="s">
        <v>373</v>
      </c>
      <c r="C305" s="62">
        <v>0</v>
      </c>
      <c r="D305" s="44" t="s">
        <v>258</v>
      </c>
      <c r="E305" s="63" t="s">
        <v>1554</v>
      </c>
      <c r="F305" s="44"/>
    </row>
    <row r="306" spans="1:6" ht="20" customHeight="1">
      <c r="A306" s="12" t="str">
        <f t="shared" si="4"/>
        <v>y[304]</v>
      </c>
      <c r="B306" s="89" t="s">
        <v>374</v>
      </c>
      <c r="C306" s="62">
        <v>0</v>
      </c>
      <c r="D306" s="44" t="s">
        <v>258</v>
      </c>
      <c r="E306" s="63"/>
      <c r="F306" s="44"/>
    </row>
    <row r="307" spans="1:6" ht="20" customHeight="1">
      <c r="A307" s="12" t="str">
        <f t="shared" si="4"/>
        <v>y[305]</v>
      </c>
      <c r="B307" s="89" t="s">
        <v>375</v>
      </c>
      <c r="C307" s="62">
        <v>0</v>
      </c>
      <c r="D307" s="44" t="s">
        <v>258</v>
      </c>
      <c r="E307" s="63"/>
      <c r="F307" s="44"/>
    </row>
    <row r="308" spans="1:6" ht="20" customHeight="1">
      <c r="A308" s="12" t="str">
        <f t="shared" si="4"/>
        <v>y[306]</v>
      </c>
      <c r="B308" s="89" t="s">
        <v>376</v>
      </c>
      <c r="C308" s="62">
        <v>0</v>
      </c>
      <c r="D308" s="44" t="s">
        <v>258</v>
      </c>
      <c r="E308" s="63"/>
      <c r="F308" s="44"/>
    </row>
    <row r="309" spans="1:6" ht="20" customHeight="1">
      <c r="A309" s="12" t="str">
        <f t="shared" si="4"/>
        <v>y[307]</v>
      </c>
      <c r="B309" s="89" t="s">
        <v>377</v>
      </c>
      <c r="C309" s="62">
        <v>0</v>
      </c>
      <c r="D309" s="44" t="s">
        <v>258</v>
      </c>
      <c r="E309" s="63"/>
      <c r="F309" s="44"/>
    </row>
    <row r="310" spans="1:6" ht="20" customHeight="1">
      <c r="A310" s="12" t="str">
        <f t="shared" si="4"/>
        <v>y[308]</v>
      </c>
      <c r="B310" s="89" t="s">
        <v>378</v>
      </c>
      <c r="C310" s="62">
        <v>0</v>
      </c>
      <c r="D310" s="44" t="s">
        <v>258</v>
      </c>
      <c r="E310" s="63"/>
      <c r="F310" s="44"/>
    </row>
    <row r="311" spans="1:6" ht="20" customHeight="1">
      <c r="A311" s="12" t="str">
        <f t="shared" si="4"/>
        <v>y[309]</v>
      </c>
      <c r="B311" s="89" t="s">
        <v>379</v>
      </c>
      <c r="C311" s="62">
        <v>0</v>
      </c>
      <c r="D311" s="44" t="s">
        <v>258</v>
      </c>
      <c r="E311" s="63"/>
      <c r="F311" s="44"/>
    </row>
    <row r="312" spans="1:6" ht="20" customHeight="1">
      <c r="A312" s="12" t="str">
        <f t="shared" si="4"/>
        <v>y[310]</v>
      </c>
      <c r="B312" s="89" t="s">
        <v>380</v>
      </c>
      <c r="C312" s="62">
        <v>0</v>
      </c>
      <c r="D312" s="44" t="s">
        <v>258</v>
      </c>
      <c r="E312" s="63"/>
      <c r="F312" s="44"/>
    </row>
    <row r="313" spans="1:6" ht="20" customHeight="1">
      <c r="A313" s="12" t="str">
        <f t="shared" si="4"/>
        <v>y[311]</v>
      </c>
      <c r="B313" s="89" t="s">
        <v>381</v>
      </c>
      <c r="C313" s="62">
        <v>0</v>
      </c>
      <c r="D313" s="44" t="s">
        <v>258</v>
      </c>
      <c r="E313" s="63"/>
      <c r="F313" s="44"/>
    </row>
    <row r="314" spans="1:6" ht="20" customHeight="1">
      <c r="A314" s="12" t="str">
        <f t="shared" si="4"/>
        <v>y[312]</v>
      </c>
      <c r="B314" s="89" t="s">
        <v>382</v>
      </c>
      <c r="C314" s="62">
        <v>0</v>
      </c>
      <c r="D314" s="44" t="s">
        <v>258</v>
      </c>
      <c r="E314" s="63"/>
      <c r="F314" s="44"/>
    </row>
    <row r="315" spans="1:6" ht="20" customHeight="1">
      <c r="A315" s="12" t="str">
        <f t="shared" si="4"/>
        <v>y[313]</v>
      </c>
      <c r="B315" s="89" t="s">
        <v>383</v>
      </c>
      <c r="C315" s="62">
        <v>0</v>
      </c>
      <c r="D315" s="44" t="s">
        <v>258</v>
      </c>
      <c r="E315" s="63"/>
      <c r="F315" s="44"/>
    </row>
    <row r="316" spans="1:6" ht="20" customHeight="1">
      <c r="A316" s="12" t="str">
        <f t="shared" si="4"/>
        <v>y[314]</v>
      </c>
      <c r="B316" s="89" t="s">
        <v>384</v>
      </c>
      <c r="C316" s="62">
        <v>0</v>
      </c>
      <c r="D316" s="44" t="s">
        <v>258</v>
      </c>
      <c r="E316" s="63"/>
      <c r="F316" s="44"/>
    </row>
    <row r="317" spans="1:6" ht="20" customHeight="1">
      <c r="A317" s="12" t="str">
        <f t="shared" si="4"/>
        <v>y[315]</v>
      </c>
      <c r="B317" s="89" t="s">
        <v>385</v>
      </c>
      <c r="C317" s="62">
        <v>0</v>
      </c>
      <c r="D317" s="44" t="s">
        <v>258</v>
      </c>
      <c r="E317" s="63"/>
      <c r="F317" s="44"/>
    </row>
    <row r="318" spans="1:6" ht="20" customHeight="1">
      <c r="A318" s="12" t="str">
        <f t="shared" si="4"/>
        <v>y[316]</v>
      </c>
      <c r="B318" s="89" t="s">
        <v>386</v>
      </c>
      <c r="C318" s="62">
        <v>0</v>
      </c>
      <c r="D318" s="44" t="s">
        <v>258</v>
      </c>
      <c r="E318" s="63"/>
      <c r="F318" s="44"/>
    </row>
    <row r="319" spans="1:6" ht="20" customHeight="1">
      <c r="A319" s="12" t="str">
        <f t="shared" si="4"/>
        <v>y[317]</v>
      </c>
      <c r="B319" s="89" t="s">
        <v>387</v>
      </c>
      <c r="C319" s="62">
        <v>0</v>
      </c>
      <c r="D319" s="44" t="s">
        <v>258</v>
      </c>
      <c r="E319" s="63"/>
      <c r="F319" s="44"/>
    </row>
    <row r="320" spans="1:6" ht="20" customHeight="1">
      <c r="A320" s="12" t="str">
        <f t="shared" si="4"/>
        <v>y[318]</v>
      </c>
      <c r="B320" s="89" t="s">
        <v>388</v>
      </c>
      <c r="C320" s="62">
        <v>0</v>
      </c>
      <c r="D320" s="44" t="s">
        <v>258</v>
      </c>
      <c r="E320" s="63"/>
      <c r="F320" s="44"/>
    </row>
    <row r="321" spans="1:6" ht="20" customHeight="1">
      <c r="A321" s="12" t="str">
        <f t="shared" si="4"/>
        <v>y[319]</v>
      </c>
      <c r="B321" s="89" t="s">
        <v>389</v>
      </c>
      <c r="C321" s="62">
        <v>0</v>
      </c>
      <c r="D321" s="44" t="s">
        <v>258</v>
      </c>
      <c r="E321" s="63"/>
      <c r="F321" s="44"/>
    </row>
    <row r="322" spans="1:6" ht="20" customHeight="1">
      <c r="A322" s="12" t="str">
        <f t="shared" si="4"/>
        <v>y[320]</v>
      </c>
      <c r="B322" s="89" t="s">
        <v>390</v>
      </c>
      <c r="C322" s="62">
        <v>0</v>
      </c>
      <c r="D322" s="44" t="s">
        <v>258</v>
      </c>
      <c r="E322" s="63"/>
      <c r="F322" s="44"/>
    </row>
    <row r="323" spans="1:6" ht="20" customHeight="1">
      <c r="A323" s="12" t="str">
        <f t="shared" ref="A323:A386" si="5">CONCATENATE("y[", ROW()-2, "]")</f>
        <v>y[321]</v>
      </c>
      <c r="B323" s="89" t="s">
        <v>391</v>
      </c>
      <c r="C323" s="62">
        <v>0</v>
      </c>
      <c r="D323" s="44" t="s">
        <v>258</v>
      </c>
      <c r="E323" s="63"/>
      <c r="F323" s="44"/>
    </row>
    <row r="324" spans="1:6" ht="20" customHeight="1">
      <c r="A324" s="12" t="str">
        <f t="shared" si="5"/>
        <v>y[322]</v>
      </c>
      <c r="B324" s="89" t="s">
        <v>392</v>
      </c>
      <c r="C324" s="62">
        <v>0</v>
      </c>
      <c r="D324" s="44" t="s">
        <v>258</v>
      </c>
      <c r="E324" s="63"/>
      <c r="F324" s="44"/>
    </row>
    <row r="325" spans="1:6" ht="20" customHeight="1">
      <c r="A325" s="12" t="str">
        <f t="shared" si="5"/>
        <v>y[323]</v>
      </c>
      <c r="B325" s="89" t="s">
        <v>393</v>
      </c>
      <c r="C325" s="62">
        <v>0</v>
      </c>
      <c r="D325" s="44" t="s">
        <v>258</v>
      </c>
      <c r="E325" s="63"/>
      <c r="F325" s="44"/>
    </row>
    <row r="326" spans="1:6" ht="20" customHeight="1">
      <c r="A326" s="12" t="str">
        <f t="shared" si="5"/>
        <v>y[324]</v>
      </c>
      <c r="B326" s="89" t="s">
        <v>394</v>
      </c>
      <c r="C326" s="62">
        <v>0</v>
      </c>
      <c r="D326" s="44" t="s">
        <v>258</v>
      </c>
      <c r="E326" s="63"/>
      <c r="F326" s="44"/>
    </row>
    <row r="327" spans="1:6" ht="20" customHeight="1">
      <c r="A327" s="12" t="str">
        <f t="shared" si="5"/>
        <v>y[325]</v>
      </c>
      <c r="B327" s="89" t="s">
        <v>395</v>
      </c>
      <c r="C327" s="62">
        <v>0</v>
      </c>
      <c r="D327" s="44" t="s">
        <v>258</v>
      </c>
      <c r="E327" s="63"/>
      <c r="F327" s="44"/>
    </row>
    <row r="328" spans="1:6" ht="20" customHeight="1">
      <c r="A328" s="12" t="str">
        <f t="shared" si="5"/>
        <v>y[326]</v>
      </c>
      <c r="B328" s="89" t="s">
        <v>396</v>
      </c>
      <c r="C328" s="62">
        <v>0</v>
      </c>
      <c r="D328" s="44" t="s">
        <v>258</v>
      </c>
      <c r="E328" s="63"/>
      <c r="F328" s="44"/>
    </row>
    <row r="329" spans="1:6" ht="20" customHeight="1">
      <c r="A329" s="12" t="str">
        <f t="shared" si="5"/>
        <v>y[327]</v>
      </c>
      <c r="B329" s="89" t="s">
        <v>397</v>
      </c>
      <c r="C329" s="62">
        <v>0</v>
      </c>
      <c r="D329" s="44" t="s">
        <v>258</v>
      </c>
      <c r="E329" s="63"/>
      <c r="F329" s="44"/>
    </row>
    <row r="330" spans="1:6" ht="20" customHeight="1">
      <c r="A330" s="12" t="str">
        <f t="shared" si="5"/>
        <v>y[328]</v>
      </c>
      <c r="B330" s="89" t="s">
        <v>398</v>
      </c>
      <c r="C330" s="62">
        <v>0</v>
      </c>
      <c r="D330" s="44" t="s">
        <v>258</v>
      </c>
      <c r="E330" s="63"/>
      <c r="F330" s="44"/>
    </row>
    <row r="331" spans="1:6" ht="20" customHeight="1">
      <c r="A331" s="12" t="str">
        <f t="shared" si="5"/>
        <v>y[329]</v>
      </c>
      <c r="B331" s="89" t="s">
        <v>399</v>
      </c>
      <c r="C331" s="62">
        <v>0</v>
      </c>
      <c r="D331" s="44" t="s">
        <v>258</v>
      </c>
      <c r="E331" s="63"/>
      <c r="F331" s="44"/>
    </row>
    <row r="332" spans="1:6" ht="20" customHeight="1">
      <c r="A332" s="12" t="str">
        <f t="shared" si="5"/>
        <v>y[330]</v>
      </c>
      <c r="B332" s="89" t="s">
        <v>400</v>
      </c>
      <c r="C332" s="62">
        <v>0</v>
      </c>
      <c r="D332" s="44" t="s">
        <v>258</v>
      </c>
      <c r="E332" s="63"/>
      <c r="F332" s="44"/>
    </row>
    <row r="333" spans="1:6" ht="20" customHeight="1">
      <c r="A333" s="12" t="str">
        <f t="shared" si="5"/>
        <v>y[331]</v>
      </c>
      <c r="B333" s="89" t="s">
        <v>401</v>
      </c>
      <c r="C333" s="62">
        <v>0</v>
      </c>
      <c r="D333" s="44" t="s">
        <v>258</v>
      </c>
      <c r="E333" s="63"/>
      <c r="F333" s="44"/>
    </row>
    <row r="334" spans="1:6" ht="20" customHeight="1">
      <c r="A334" s="12" t="str">
        <f t="shared" si="5"/>
        <v>y[332]</v>
      </c>
      <c r="B334" s="89" t="s">
        <v>402</v>
      </c>
      <c r="C334" s="62">
        <v>0</v>
      </c>
      <c r="D334" s="44" t="s">
        <v>258</v>
      </c>
      <c r="E334" s="63"/>
      <c r="F334" s="44"/>
    </row>
    <row r="335" spans="1:6" ht="20" customHeight="1">
      <c r="A335" s="12" t="str">
        <f t="shared" si="5"/>
        <v>y[333]</v>
      </c>
      <c r="B335" s="91" t="s">
        <v>1196</v>
      </c>
      <c r="C335" s="38">
        <v>0</v>
      </c>
      <c r="D335" s="31" t="s">
        <v>258</v>
      </c>
      <c r="E335" s="35"/>
      <c r="F335" s="31"/>
    </row>
    <row r="336" spans="1:6" ht="20" customHeight="1">
      <c r="A336" s="12" t="str">
        <f t="shared" si="5"/>
        <v>y[334]</v>
      </c>
      <c r="B336" s="91" t="s">
        <v>403</v>
      </c>
      <c r="C336" s="38">
        <v>0</v>
      </c>
      <c r="D336" s="31" t="s">
        <v>258</v>
      </c>
      <c r="E336" s="35"/>
      <c r="F336" s="31"/>
    </row>
    <row r="337" spans="1:6" ht="20" customHeight="1">
      <c r="A337" s="12" t="str">
        <f t="shared" si="5"/>
        <v>y[335]</v>
      </c>
      <c r="B337" s="90" t="s">
        <v>404</v>
      </c>
      <c r="C337" s="9">
        <v>0</v>
      </c>
      <c r="D337" s="6" t="s">
        <v>258</v>
      </c>
      <c r="E337" s="64" t="s">
        <v>1350</v>
      </c>
    </row>
    <row r="338" spans="1:6" ht="20" customHeight="1">
      <c r="A338" s="12" t="str">
        <f t="shared" si="5"/>
        <v>y[336]</v>
      </c>
      <c r="B338" s="90" t="s">
        <v>405</v>
      </c>
      <c r="C338" s="9">
        <v>0</v>
      </c>
      <c r="D338" s="6" t="s">
        <v>258</v>
      </c>
    </row>
    <row r="339" spans="1:6" ht="20" customHeight="1">
      <c r="A339" s="12" t="str">
        <f t="shared" si="5"/>
        <v>y[337]</v>
      </c>
      <c r="B339" s="90" t="s">
        <v>406</v>
      </c>
      <c r="C339" s="9">
        <v>0</v>
      </c>
      <c r="D339" s="6" t="s">
        <v>258</v>
      </c>
    </row>
    <row r="340" spans="1:6" ht="20" customHeight="1">
      <c r="A340" s="12" t="str">
        <f t="shared" si="5"/>
        <v>y[338]</v>
      </c>
      <c r="B340" s="90" t="s">
        <v>407</v>
      </c>
      <c r="C340" s="9">
        <v>0</v>
      </c>
      <c r="D340" s="6" t="s">
        <v>258</v>
      </c>
    </row>
    <row r="341" spans="1:6" ht="20" customHeight="1">
      <c r="A341" s="12" t="str">
        <f t="shared" si="5"/>
        <v>y[339]</v>
      </c>
      <c r="B341" s="91" t="s">
        <v>408</v>
      </c>
      <c r="C341" s="38">
        <v>0</v>
      </c>
      <c r="D341" s="31" t="s">
        <v>258</v>
      </c>
      <c r="E341" s="35"/>
      <c r="F341" s="31"/>
    </row>
    <row r="342" spans="1:6" ht="20" customHeight="1">
      <c r="A342" s="12" t="str">
        <f t="shared" si="5"/>
        <v>y[340]</v>
      </c>
      <c r="B342" s="89" t="s">
        <v>409</v>
      </c>
      <c r="C342" s="62">
        <v>0</v>
      </c>
      <c r="D342" s="44" t="s">
        <v>258</v>
      </c>
      <c r="E342" s="63" t="s">
        <v>1351</v>
      </c>
      <c r="F342" s="44"/>
    </row>
    <row r="343" spans="1:6" ht="20" customHeight="1">
      <c r="A343" s="12" t="str">
        <f t="shared" si="5"/>
        <v>y[341]</v>
      </c>
      <c r="B343" s="89" t="s">
        <v>410</v>
      </c>
      <c r="C343" s="62">
        <v>0</v>
      </c>
      <c r="D343" s="44" t="s">
        <v>258</v>
      </c>
      <c r="E343" s="67" t="s">
        <v>1352</v>
      </c>
      <c r="F343" s="44"/>
    </row>
    <row r="344" spans="1:6" ht="20" customHeight="1">
      <c r="A344" s="12" t="str">
        <f t="shared" si="5"/>
        <v>y[342]</v>
      </c>
      <c r="B344" s="89" t="s">
        <v>411</v>
      </c>
      <c r="C344" s="62">
        <v>0</v>
      </c>
      <c r="D344" s="44" t="s">
        <v>258</v>
      </c>
      <c r="E344" s="67" t="s">
        <v>1353</v>
      </c>
      <c r="F344" s="44"/>
    </row>
    <row r="345" spans="1:6" ht="20" customHeight="1">
      <c r="A345" s="12" t="str">
        <f t="shared" si="5"/>
        <v>y[343]</v>
      </c>
      <c r="B345" s="89" t="s">
        <v>412</v>
      </c>
      <c r="C345" s="62">
        <v>0</v>
      </c>
      <c r="D345" s="44" t="s">
        <v>258</v>
      </c>
      <c r="E345" s="67" t="s">
        <v>1354</v>
      </c>
      <c r="F345" s="44"/>
    </row>
    <row r="346" spans="1:6" ht="20" customHeight="1">
      <c r="A346" s="12" t="str">
        <f t="shared" si="5"/>
        <v>y[344]</v>
      </c>
      <c r="B346" s="91" t="s">
        <v>413</v>
      </c>
      <c r="C346" s="38">
        <v>0</v>
      </c>
      <c r="D346" s="31" t="s">
        <v>258</v>
      </c>
      <c r="E346" s="70" t="s">
        <v>1355</v>
      </c>
      <c r="F346" s="31"/>
    </row>
    <row r="347" spans="1:6" ht="20" customHeight="1">
      <c r="A347" s="12" t="str">
        <f t="shared" si="5"/>
        <v>y[345]</v>
      </c>
      <c r="B347" s="89" t="s">
        <v>414</v>
      </c>
      <c r="C347" s="62">
        <v>0</v>
      </c>
      <c r="D347" s="44" t="s">
        <v>258</v>
      </c>
      <c r="E347" s="63"/>
      <c r="F347" s="44"/>
    </row>
    <row r="348" spans="1:6" ht="20" customHeight="1">
      <c r="A348" s="12" t="str">
        <f t="shared" si="5"/>
        <v>y[346]</v>
      </c>
      <c r="B348" s="89" t="s">
        <v>415</v>
      </c>
      <c r="C348" s="62">
        <v>0</v>
      </c>
      <c r="D348" s="44" t="s">
        <v>258</v>
      </c>
      <c r="E348" s="71" t="s">
        <v>1356</v>
      </c>
      <c r="F348" s="44"/>
    </row>
    <row r="349" spans="1:6" ht="20" customHeight="1">
      <c r="A349" s="12" t="str">
        <f t="shared" si="5"/>
        <v>y[347]</v>
      </c>
      <c r="B349" s="89" t="s">
        <v>416</v>
      </c>
      <c r="C349" s="62">
        <v>0</v>
      </c>
      <c r="D349" s="44" t="s">
        <v>258</v>
      </c>
      <c r="E349" s="69" t="s">
        <v>1357</v>
      </c>
      <c r="F349" s="44"/>
    </row>
    <row r="350" spans="1:6" ht="20" customHeight="1">
      <c r="A350" s="12" t="str">
        <f t="shared" si="5"/>
        <v>y[348]</v>
      </c>
      <c r="B350" s="89" t="s">
        <v>417</v>
      </c>
      <c r="C350" s="62">
        <v>0</v>
      </c>
      <c r="D350" s="44" t="s">
        <v>258</v>
      </c>
      <c r="E350" s="63" t="s">
        <v>1550</v>
      </c>
      <c r="F350" s="44"/>
    </row>
    <row r="351" spans="1:6" ht="20" customHeight="1">
      <c r="A351" s="12" t="str">
        <f t="shared" si="5"/>
        <v>y[349]</v>
      </c>
      <c r="B351" s="89" t="s">
        <v>418</v>
      </c>
      <c r="C351" s="62">
        <v>0</v>
      </c>
      <c r="D351" s="44" t="s">
        <v>258</v>
      </c>
      <c r="E351" s="63" t="s">
        <v>1551</v>
      </c>
      <c r="F351" s="11"/>
    </row>
    <row r="352" spans="1:6" ht="20" customHeight="1">
      <c r="A352" s="12" t="str">
        <f t="shared" si="5"/>
        <v>y[350]</v>
      </c>
      <c r="B352" s="89" t="s">
        <v>419</v>
      </c>
      <c r="C352" s="62">
        <v>0</v>
      </c>
      <c r="D352" s="44" t="s">
        <v>258</v>
      </c>
      <c r="E352" s="63" t="s">
        <v>1581</v>
      </c>
      <c r="F352" s="64"/>
    </row>
    <row r="353" spans="1:6" ht="20" customHeight="1">
      <c r="A353" s="12" t="str">
        <f t="shared" si="5"/>
        <v>y[351]</v>
      </c>
      <c r="B353" s="89" t="s">
        <v>420</v>
      </c>
      <c r="C353" s="62">
        <v>0</v>
      </c>
      <c r="D353" s="44" t="s">
        <v>258</v>
      </c>
      <c r="E353" s="63" t="s">
        <v>1555</v>
      </c>
      <c r="F353" s="64"/>
    </row>
    <row r="354" spans="1:6" ht="20" customHeight="1">
      <c r="A354" s="12" t="str">
        <f t="shared" si="5"/>
        <v>y[352]</v>
      </c>
      <c r="B354" s="89" t="s">
        <v>421</v>
      </c>
      <c r="C354" s="62">
        <v>0</v>
      </c>
      <c r="D354" s="44" t="s">
        <v>258</v>
      </c>
      <c r="E354" s="63"/>
      <c r="F354" s="8"/>
    </row>
    <row r="355" spans="1:6" ht="20" customHeight="1">
      <c r="A355" s="12" t="str">
        <f t="shared" si="5"/>
        <v>y[353]</v>
      </c>
      <c r="B355" s="89" t="s">
        <v>422</v>
      </c>
      <c r="C355" s="62">
        <v>0</v>
      </c>
      <c r="D355" s="44" t="s">
        <v>258</v>
      </c>
      <c r="E355" s="63"/>
      <c r="F355" s="8"/>
    </row>
    <row r="356" spans="1:6" ht="20" customHeight="1">
      <c r="A356" s="12" t="str">
        <f t="shared" si="5"/>
        <v>y[354]</v>
      </c>
      <c r="B356" s="89" t="s">
        <v>423</v>
      </c>
      <c r="C356" s="62">
        <v>0</v>
      </c>
      <c r="D356" s="44" t="s">
        <v>258</v>
      </c>
      <c r="E356" s="63"/>
      <c r="F356" s="74"/>
    </row>
    <row r="357" spans="1:6" ht="20" customHeight="1">
      <c r="A357" s="12" t="str">
        <f t="shared" si="5"/>
        <v>y[355]</v>
      </c>
      <c r="B357" s="89" t="s">
        <v>424</v>
      </c>
      <c r="C357" s="62">
        <v>0</v>
      </c>
      <c r="D357" s="44" t="s">
        <v>258</v>
      </c>
      <c r="E357" s="63"/>
      <c r="F357" s="74"/>
    </row>
    <row r="358" spans="1:6" ht="20" customHeight="1">
      <c r="A358" s="12" t="str">
        <f t="shared" si="5"/>
        <v>y[356]</v>
      </c>
      <c r="B358" s="89" t="s">
        <v>425</v>
      </c>
      <c r="C358" s="62">
        <v>0</v>
      </c>
      <c r="D358" s="44" t="s">
        <v>258</v>
      </c>
      <c r="E358" s="63"/>
      <c r="F358" s="74"/>
    </row>
    <row r="359" spans="1:6" ht="20" customHeight="1">
      <c r="A359" s="12" t="str">
        <f t="shared" si="5"/>
        <v>y[357]</v>
      </c>
      <c r="B359" s="89" t="s">
        <v>426</v>
      </c>
      <c r="C359" s="62">
        <v>0</v>
      </c>
      <c r="D359" s="44" t="s">
        <v>258</v>
      </c>
      <c r="E359" s="63"/>
      <c r="F359" s="44"/>
    </row>
    <row r="360" spans="1:6" ht="20" customHeight="1">
      <c r="A360" s="12" t="str">
        <f t="shared" si="5"/>
        <v>y[358]</v>
      </c>
      <c r="B360" s="89" t="s">
        <v>427</v>
      </c>
      <c r="C360" s="62">
        <v>0</v>
      </c>
      <c r="D360" s="44" t="s">
        <v>258</v>
      </c>
      <c r="E360" s="63"/>
      <c r="F360" s="44"/>
    </row>
    <row r="361" spans="1:6" ht="20" customHeight="1">
      <c r="A361" s="12" t="str">
        <f t="shared" si="5"/>
        <v>y[359]</v>
      </c>
      <c r="B361" s="89" t="s">
        <v>428</v>
      </c>
      <c r="C361" s="62">
        <v>0</v>
      </c>
      <c r="D361" s="44" t="s">
        <v>258</v>
      </c>
      <c r="E361" s="63"/>
      <c r="F361" s="44"/>
    </row>
    <row r="362" spans="1:6" ht="20" customHeight="1">
      <c r="A362" s="12" t="str">
        <f t="shared" si="5"/>
        <v>y[360]</v>
      </c>
      <c r="B362" s="89" t="s">
        <v>429</v>
      </c>
      <c r="C362" s="62">
        <v>0</v>
      </c>
      <c r="D362" s="44" t="s">
        <v>258</v>
      </c>
      <c r="E362" s="63"/>
      <c r="F362" s="44"/>
    </row>
    <row r="363" spans="1:6" ht="20" customHeight="1">
      <c r="A363" s="12" t="str">
        <f t="shared" si="5"/>
        <v>y[361]</v>
      </c>
      <c r="B363" s="89" t="s">
        <v>430</v>
      </c>
      <c r="C363" s="62">
        <v>0</v>
      </c>
      <c r="D363" s="44" t="s">
        <v>258</v>
      </c>
      <c r="E363" s="63"/>
      <c r="F363" s="44"/>
    </row>
    <row r="364" spans="1:6" ht="20" customHeight="1">
      <c r="A364" s="12" t="str">
        <f t="shared" si="5"/>
        <v>y[362]</v>
      </c>
      <c r="B364" s="89" t="s">
        <v>431</v>
      </c>
      <c r="C364" s="62">
        <v>0</v>
      </c>
      <c r="D364" s="44" t="s">
        <v>258</v>
      </c>
      <c r="E364" s="63"/>
      <c r="F364" s="44"/>
    </row>
    <row r="365" spans="1:6" ht="20" customHeight="1">
      <c r="A365" s="12" t="str">
        <f t="shared" si="5"/>
        <v>y[363]</v>
      </c>
      <c r="B365" s="89" t="s">
        <v>432</v>
      </c>
      <c r="C365" s="62">
        <v>0</v>
      </c>
      <c r="D365" s="44" t="s">
        <v>258</v>
      </c>
      <c r="E365" s="63"/>
      <c r="F365" s="44"/>
    </row>
    <row r="366" spans="1:6" ht="20" customHeight="1">
      <c r="A366" s="12" t="str">
        <f t="shared" si="5"/>
        <v>y[364]</v>
      </c>
      <c r="B366" s="89" t="s">
        <v>433</v>
      </c>
      <c r="C366" s="62">
        <v>0</v>
      </c>
      <c r="D366" s="44" t="s">
        <v>258</v>
      </c>
      <c r="E366" s="63"/>
      <c r="F366" s="44"/>
    </row>
    <row r="367" spans="1:6" ht="20" customHeight="1">
      <c r="A367" s="12" t="str">
        <f t="shared" si="5"/>
        <v>y[365]</v>
      </c>
      <c r="B367" s="89" t="s">
        <v>434</v>
      </c>
      <c r="C367" s="62">
        <v>0</v>
      </c>
      <c r="D367" s="44" t="s">
        <v>258</v>
      </c>
      <c r="E367" s="63"/>
      <c r="F367" s="44"/>
    </row>
    <row r="368" spans="1:6" ht="20" customHeight="1">
      <c r="A368" s="12" t="str">
        <f t="shared" si="5"/>
        <v>y[366]</v>
      </c>
      <c r="B368" s="89" t="s">
        <v>435</v>
      </c>
      <c r="C368" s="62">
        <v>0</v>
      </c>
      <c r="D368" s="44" t="s">
        <v>258</v>
      </c>
      <c r="E368" s="63"/>
      <c r="F368" s="44"/>
    </row>
    <row r="369" spans="1:6" ht="20" customHeight="1">
      <c r="A369" s="12" t="str">
        <f t="shared" si="5"/>
        <v>y[367]</v>
      </c>
      <c r="B369" s="89" t="s">
        <v>436</v>
      </c>
      <c r="C369" s="62">
        <v>0</v>
      </c>
      <c r="D369" s="44" t="s">
        <v>258</v>
      </c>
      <c r="E369" s="63"/>
      <c r="F369" s="44"/>
    </row>
    <row r="370" spans="1:6" ht="20" customHeight="1">
      <c r="A370" s="12" t="str">
        <f t="shared" si="5"/>
        <v>y[368]</v>
      </c>
      <c r="B370" s="89" t="s">
        <v>437</v>
      </c>
      <c r="C370" s="62">
        <v>0</v>
      </c>
      <c r="D370" s="44" t="s">
        <v>258</v>
      </c>
      <c r="E370" s="63"/>
      <c r="F370" s="44"/>
    </row>
    <row r="371" spans="1:6" ht="20" customHeight="1">
      <c r="A371" s="12" t="str">
        <f t="shared" si="5"/>
        <v>y[369]</v>
      </c>
      <c r="B371" s="89" t="s">
        <v>438</v>
      </c>
      <c r="C371" s="62">
        <v>0</v>
      </c>
      <c r="D371" s="44" t="s">
        <v>258</v>
      </c>
      <c r="E371" s="63"/>
      <c r="F371" s="44"/>
    </row>
    <row r="372" spans="1:6" ht="20" customHeight="1">
      <c r="A372" s="12" t="str">
        <f t="shared" si="5"/>
        <v>y[370]</v>
      </c>
      <c r="B372" s="89" t="s">
        <v>439</v>
      </c>
      <c r="C372" s="62">
        <v>0</v>
      </c>
      <c r="D372" s="44" t="s">
        <v>258</v>
      </c>
      <c r="E372" s="63"/>
      <c r="F372" s="44"/>
    </row>
    <row r="373" spans="1:6" ht="20" customHeight="1">
      <c r="A373" s="12" t="str">
        <f t="shared" si="5"/>
        <v>y[371]</v>
      </c>
      <c r="B373" s="89" t="s">
        <v>440</v>
      </c>
      <c r="C373" s="62">
        <v>0</v>
      </c>
      <c r="D373" s="44" t="s">
        <v>258</v>
      </c>
      <c r="E373" s="63"/>
      <c r="F373" s="44"/>
    </row>
    <row r="374" spans="1:6" ht="20" customHeight="1">
      <c r="A374" s="12" t="str">
        <f t="shared" si="5"/>
        <v>y[372]</v>
      </c>
      <c r="B374" s="89" t="s">
        <v>441</v>
      </c>
      <c r="C374" s="62">
        <v>0</v>
      </c>
      <c r="D374" s="44" t="s">
        <v>258</v>
      </c>
      <c r="E374" s="63"/>
      <c r="F374" s="44"/>
    </row>
    <row r="375" spans="1:6" ht="20" customHeight="1">
      <c r="A375" s="12" t="str">
        <f t="shared" si="5"/>
        <v>y[373]</v>
      </c>
      <c r="B375" s="89" t="s">
        <v>442</v>
      </c>
      <c r="C375" s="62">
        <v>0</v>
      </c>
      <c r="D375" s="44" t="s">
        <v>258</v>
      </c>
      <c r="E375" s="63"/>
      <c r="F375" s="44"/>
    </row>
    <row r="376" spans="1:6" ht="20" customHeight="1">
      <c r="A376" s="12" t="str">
        <f t="shared" si="5"/>
        <v>y[374]</v>
      </c>
      <c r="B376" s="89" t="s">
        <v>443</v>
      </c>
      <c r="C376" s="62">
        <v>0</v>
      </c>
      <c r="D376" s="44" t="s">
        <v>258</v>
      </c>
      <c r="E376" s="63"/>
      <c r="F376" s="44"/>
    </row>
    <row r="377" spans="1:6" ht="20" customHeight="1">
      <c r="A377" s="12" t="str">
        <f t="shared" si="5"/>
        <v>y[375]</v>
      </c>
      <c r="B377" s="89" t="s">
        <v>444</v>
      </c>
      <c r="C377" s="62">
        <v>0</v>
      </c>
      <c r="D377" s="44" t="s">
        <v>258</v>
      </c>
      <c r="E377" s="63"/>
      <c r="F377" s="44"/>
    </row>
    <row r="378" spans="1:6" ht="20" customHeight="1">
      <c r="A378" s="12" t="str">
        <f t="shared" si="5"/>
        <v>y[376]</v>
      </c>
      <c r="B378" s="89" t="s">
        <v>445</v>
      </c>
      <c r="C378" s="62">
        <v>0</v>
      </c>
      <c r="D378" s="44" t="s">
        <v>258</v>
      </c>
      <c r="E378" s="63"/>
      <c r="F378" s="44"/>
    </row>
    <row r="379" spans="1:6" ht="20" customHeight="1">
      <c r="A379" s="12" t="str">
        <f t="shared" si="5"/>
        <v>y[377]</v>
      </c>
      <c r="B379" s="89" t="s">
        <v>446</v>
      </c>
      <c r="C379" s="62">
        <v>0</v>
      </c>
      <c r="D379" s="44" t="s">
        <v>258</v>
      </c>
      <c r="E379" s="63"/>
      <c r="F379" s="44"/>
    </row>
    <row r="380" spans="1:6" ht="20" customHeight="1">
      <c r="A380" s="12" t="str">
        <f t="shared" si="5"/>
        <v>y[378]</v>
      </c>
      <c r="B380" s="89" t="s">
        <v>447</v>
      </c>
      <c r="C380" s="62">
        <v>0</v>
      </c>
      <c r="D380" s="44" t="s">
        <v>258</v>
      </c>
      <c r="E380" s="63"/>
      <c r="F380" s="44"/>
    </row>
    <row r="381" spans="1:6" ht="20" customHeight="1">
      <c r="A381" s="12" t="str">
        <f t="shared" si="5"/>
        <v>y[379]</v>
      </c>
      <c r="B381" s="89" t="s">
        <v>448</v>
      </c>
      <c r="C381" s="62">
        <v>0</v>
      </c>
      <c r="D381" s="44" t="s">
        <v>258</v>
      </c>
      <c r="E381" s="63"/>
      <c r="F381" s="44"/>
    </row>
    <row r="382" spans="1:6" ht="20" customHeight="1">
      <c r="A382" s="12" t="str">
        <f t="shared" si="5"/>
        <v>y[380]</v>
      </c>
      <c r="B382" s="89" t="s">
        <v>449</v>
      </c>
      <c r="C382" s="62">
        <v>0</v>
      </c>
      <c r="D382" s="44" t="s">
        <v>258</v>
      </c>
      <c r="E382" s="63"/>
      <c r="F382" s="44"/>
    </row>
    <row r="383" spans="1:6" ht="20" customHeight="1">
      <c r="A383" s="12" t="str">
        <f t="shared" si="5"/>
        <v>y[381]</v>
      </c>
      <c r="B383" s="91" t="s">
        <v>1197</v>
      </c>
      <c r="C383" s="38">
        <v>0</v>
      </c>
      <c r="D383" s="31" t="s">
        <v>258</v>
      </c>
      <c r="E383" s="35"/>
      <c r="F383" s="31"/>
    </row>
    <row r="384" spans="1:6" ht="20" customHeight="1">
      <c r="A384" s="12" t="str">
        <f t="shared" si="5"/>
        <v>y[382]</v>
      </c>
      <c r="B384" s="90" t="s">
        <v>496</v>
      </c>
      <c r="C384" s="9">
        <v>0</v>
      </c>
      <c r="D384" s="6" t="s">
        <v>258</v>
      </c>
    </row>
    <row r="385" spans="1:5" ht="20" customHeight="1">
      <c r="A385" s="12" t="str">
        <f t="shared" si="5"/>
        <v>y[383]</v>
      </c>
      <c r="B385" s="90" t="s">
        <v>497</v>
      </c>
      <c r="C385" s="9">
        <v>0</v>
      </c>
      <c r="D385" s="6" t="s">
        <v>258</v>
      </c>
      <c r="E385" s="64"/>
    </row>
    <row r="386" spans="1:5" ht="20" customHeight="1">
      <c r="A386" s="12" t="str">
        <f t="shared" si="5"/>
        <v>y[384]</v>
      </c>
      <c r="B386" s="90" t="s">
        <v>498</v>
      </c>
      <c r="C386" s="9">
        <v>0</v>
      </c>
      <c r="D386" s="6" t="s">
        <v>258</v>
      </c>
    </row>
    <row r="387" spans="1:5" ht="20" customHeight="1">
      <c r="A387" s="12" t="str">
        <f t="shared" ref="A387:A450" si="6">CONCATENATE("y[", ROW()-2, "]")</f>
        <v>y[385]</v>
      </c>
      <c r="B387" s="90" t="s">
        <v>499</v>
      </c>
      <c r="C387" s="9">
        <v>0</v>
      </c>
      <c r="D387" s="6" t="s">
        <v>258</v>
      </c>
    </row>
    <row r="388" spans="1:5" ht="20" customHeight="1">
      <c r="A388" s="12" t="str">
        <f t="shared" si="6"/>
        <v>y[386]</v>
      </c>
      <c r="B388" s="90" t="s">
        <v>500</v>
      </c>
      <c r="C388" s="9">
        <v>0</v>
      </c>
      <c r="D388" s="6" t="s">
        <v>258</v>
      </c>
    </row>
    <row r="389" spans="1:5" ht="20" customHeight="1">
      <c r="A389" s="12" t="str">
        <f t="shared" si="6"/>
        <v>y[387]</v>
      </c>
      <c r="B389" s="90" t="s">
        <v>501</v>
      </c>
      <c r="C389" s="9">
        <v>0</v>
      </c>
      <c r="D389" s="6" t="s">
        <v>258</v>
      </c>
    </row>
    <row r="390" spans="1:5" ht="20" customHeight="1">
      <c r="A390" s="12" t="str">
        <f t="shared" si="6"/>
        <v>y[388]</v>
      </c>
      <c r="B390" s="90" t="s">
        <v>502</v>
      </c>
      <c r="C390" s="9">
        <v>0</v>
      </c>
      <c r="D390" s="6" t="s">
        <v>258</v>
      </c>
    </row>
    <row r="391" spans="1:5" ht="20" customHeight="1">
      <c r="A391" s="12" t="str">
        <f t="shared" si="6"/>
        <v>y[389]</v>
      </c>
      <c r="B391" s="90" t="s">
        <v>503</v>
      </c>
      <c r="C391" s="9">
        <v>0</v>
      </c>
      <c r="D391" s="6" t="s">
        <v>258</v>
      </c>
    </row>
    <row r="392" spans="1:5" ht="20" customHeight="1">
      <c r="A392" s="12" t="str">
        <f t="shared" si="6"/>
        <v>y[390]</v>
      </c>
      <c r="B392" s="90" t="s">
        <v>504</v>
      </c>
      <c r="C392" s="9">
        <v>0</v>
      </c>
      <c r="D392" s="6" t="s">
        <v>258</v>
      </c>
    </row>
    <row r="393" spans="1:5" ht="20" customHeight="1">
      <c r="A393" s="12" t="str">
        <f t="shared" si="6"/>
        <v>y[391]</v>
      </c>
      <c r="B393" s="90" t="s">
        <v>505</v>
      </c>
      <c r="C393" s="9">
        <v>0</v>
      </c>
      <c r="D393" s="6" t="s">
        <v>258</v>
      </c>
    </row>
    <row r="394" spans="1:5" ht="20" customHeight="1">
      <c r="A394" s="12" t="str">
        <f t="shared" si="6"/>
        <v>y[392]</v>
      </c>
      <c r="B394" s="90" t="s">
        <v>506</v>
      </c>
      <c r="C394" s="9">
        <v>0</v>
      </c>
      <c r="D394" s="6" t="s">
        <v>258</v>
      </c>
    </row>
    <row r="395" spans="1:5" ht="20" customHeight="1">
      <c r="A395" s="12" t="str">
        <f t="shared" si="6"/>
        <v>y[393]</v>
      </c>
      <c r="B395" s="90" t="s">
        <v>507</v>
      </c>
      <c r="C395" s="9">
        <v>0</v>
      </c>
      <c r="D395" s="6" t="s">
        <v>258</v>
      </c>
    </row>
    <row r="396" spans="1:5" ht="20" customHeight="1">
      <c r="A396" s="12" t="str">
        <f t="shared" si="6"/>
        <v>y[394]</v>
      </c>
      <c r="B396" s="90" t="s">
        <v>508</v>
      </c>
      <c r="C396" s="9">
        <v>0</v>
      </c>
      <c r="D396" s="6" t="s">
        <v>258</v>
      </c>
    </row>
    <row r="397" spans="1:5" ht="20" customHeight="1">
      <c r="A397" s="12" t="str">
        <f t="shared" si="6"/>
        <v>y[395]</v>
      </c>
      <c r="B397" s="90" t="s">
        <v>509</v>
      </c>
      <c r="C397" s="9">
        <v>0</v>
      </c>
      <c r="D397" s="6" t="s">
        <v>258</v>
      </c>
    </row>
    <row r="398" spans="1:5" ht="20" customHeight="1">
      <c r="A398" s="12" t="str">
        <f t="shared" si="6"/>
        <v>y[396]</v>
      </c>
      <c r="B398" s="90" t="s">
        <v>510</v>
      </c>
      <c r="C398" s="9">
        <v>0</v>
      </c>
      <c r="D398" s="6" t="s">
        <v>258</v>
      </c>
    </row>
    <row r="399" spans="1:5" ht="20" customHeight="1">
      <c r="A399" s="12" t="str">
        <f t="shared" si="6"/>
        <v>y[397]</v>
      </c>
      <c r="B399" s="90" t="s">
        <v>511</v>
      </c>
      <c r="C399" s="9">
        <v>0</v>
      </c>
      <c r="D399" s="6" t="s">
        <v>258</v>
      </c>
    </row>
    <row r="400" spans="1:5" ht="20" customHeight="1">
      <c r="A400" s="12" t="str">
        <f t="shared" si="6"/>
        <v>y[398]</v>
      </c>
      <c r="B400" s="90" t="s">
        <v>512</v>
      </c>
      <c r="C400" s="9">
        <v>0</v>
      </c>
      <c r="D400" s="6" t="s">
        <v>258</v>
      </c>
    </row>
    <row r="401" spans="1:4" ht="20" customHeight="1">
      <c r="A401" s="12" t="str">
        <f t="shared" si="6"/>
        <v>y[399]</v>
      </c>
      <c r="B401" s="90" t="s">
        <v>513</v>
      </c>
      <c r="C401" s="9">
        <v>0</v>
      </c>
      <c r="D401" s="6" t="s">
        <v>258</v>
      </c>
    </row>
    <row r="402" spans="1:4" ht="20" customHeight="1">
      <c r="A402" s="12" t="str">
        <f t="shared" si="6"/>
        <v>y[400]</v>
      </c>
      <c r="B402" s="90" t="s">
        <v>514</v>
      </c>
      <c r="C402" s="9">
        <v>0</v>
      </c>
      <c r="D402" s="6" t="s">
        <v>258</v>
      </c>
    </row>
    <row r="403" spans="1:4" ht="20" customHeight="1">
      <c r="A403" s="12" t="str">
        <f t="shared" si="6"/>
        <v>y[401]</v>
      </c>
      <c r="B403" s="90" t="s">
        <v>515</v>
      </c>
      <c r="C403" s="9">
        <v>0</v>
      </c>
      <c r="D403" s="6" t="s">
        <v>258</v>
      </c>
    </row>
    <row r="404" spans="1:4" ht="20" customHeight="1">
      <c r="A404" s="12" t="str">
        <f t="shared" si="6"/>
        <v>y[402]</v>
      </c>
      <c r="B404" s="90" t="s">
        <v>516</v>
      </c>
      <c r="C404" s="9">
        <v>0</v>
      </c>
      <c r="D404" s="6" t="s">
        <v>258</v>
      </c>
    </row>
    <row r="405" spans="1:4" ht="20" customHeight="1">
      <c r="A405" s="12" t="str">
        <f t="shared" si="6"/>
        <v>y[403]</v>
      </c>
      <c r="B405" s="90" t="s">
        <v>517</v>
      </c>
      <c r="C405" s="9">
        <v>0</v>
      </c>
      <c r="D405" s="6" t="s">
        <v>258</v>
      </c>
    </row>
    <row r="406" spans="1:4" ht="20" customHeight="1">
      <c r="A406" s="12" t="str">
        <f t="shared" si="6"/>
        <v>y[404]</v>
      </c>
      <c r="B406" s="90" t="s">
        <v>518</v>
      </c>
      <c r="C406" s="9">
        <v>0</v>
      </c>
      <c r="D406" s="6" t="s">
        <v>258</v>
      </c>
    </row>
    <row r="407" spans="1:4" ht="20" customHeight="1">
      <c r="A407" s="12" t="str">
        <f t="shared" si="6"/>
        <v>y[405]</v>
      </c>
      <c r="B407" s="90" t="s">
        <v>519</v>
      </c>
      <c r="C407" s="9">
        <v>0</v>
      </c>
      <c r="D407" s="6" t="s">
        <v>258</v>
      </c>
    </row>
    <row r="408" spans="1:4" ht="20" customHeight="1">
      <c r="A408" s="12" t="str">
        <f t="shared" si="6"/>
        <v>y[406]</v>
      </c>
      <c r="B408" s="90" t="s">
        <v>520</v>
      </c>
      <c r="C408" s="9">
        <v>0</v>
      </c>
      <c r="D408" s="6" t="s">
        <v>258</v>
      </c>
    </row>
    <row r="409" spans="1:4" ht="20" customHeight="1">
      <c r="A409" s="12" t="str">
        <f t="shared" si="6"/>
        <v>y[407]</v>
      </c>
      <c r="B409" s="90" t="s">
        <v>521</v>
      </c>
      <c r="C409" s="9">
        <v>0</v>
      </c>
      <c r="D409" s="6" t="s">
        <v>258</v>
      </c>
    </row>
    <row r="410" spans="1:4" ht="20" customHeight="1">
      <c r="A410" s="12" t="str">
        <f t="shared" si="6"/>
        <v>y[408]</v>
      </c>
      <c r="B410" s="90" t="s">
        <v>522</v>
      </c>
      <c r="C410" s="9">
        <v>0</v>
      </c>
      <c r="D410" s="6" t="s">
        <v>258</v>
      </c>
    </row>
    <row r="411" spans="1:4" ht="20" customHeight="1">
      <c r="A411" s="12" t="str">
        <f t="shared" si="6"/>
        <v>y[409]</v>
      </c>
      <c r="B411" s="90" t="s">
        <v>523</v>
      </c>
      <c r="C411" s="9">
        <v>0</v>
      </c>
      <c r="D411" s="6" t="s">
        <v>258</v>
      </c>
    </row>
    <row r="412" spans="1:4" ht="20" customHeight="1">
      <c r="A412" s="12" t="str">
        <f t="shared" si="6"/>
        <v>y[410]</v>
      </c>
      <c r="B412" s="90" t="s">
        <v>524</v>
      </c>
      <c r="C412" s="9">
        <v>0</v>
      </c>
      <c r="D412" s="6" t="s">
        <v>258</v>
      </c>
    </row>
    <row r="413" spans="1:4" ht="20" customHeight="1">
      <c r="A413" s="12" t="str">
        <f t="shared" si="6"/>
        <v>y[411]</v>
      </c>
      <c r="B413" s="90" t="s">
        <v>525</v>
      </c>
      <c r="C413" s="9">
        <v>0</v>
      </c>
      <c r="D413" s="6" t="s">
        <v>258</v>
      </c>
    </row>
    <row r="414" spans="1:4" ht="20" customHeight="1">
      <c r="A414" s="12" t="str">
        <f t="shared" si="6"/>
        <v>y[412]</v>
      </c>
      <c r="B414" s="90" t="s">
        <v>526</v>
      </c>
      <c r="C414" s="9">
        <v>0</v>
      </c>
      <c r="D414" s="6" t="s">
        <v>258</v>
      </c>
    </row>
    <row r="415" spans="1:4" ht="20" customHeight="1">
      <c r="A415" s="12" t="str">
        <f t="shared" si="6"/>
        <v>y[413]</v>
      </c>
      <c r="B415" s="90" t="s">
        <v>527</v>
      </c>
      <c r="C415" s="9">
        <v>0</v>
      </c>
      <c r="D415" s="6" t="s">
        <v>258</v>
      </c>
    </row>
    <row r="416" spans="1:4" ht="20" customHeight="1">
      <c r="A416" s="12" t="str">
        <f t="shared" si="6"/>
        <v>y[414]</v>
      </c>
      <c r="B416" s="90" t="s">
        <v>528</v>
      </c>
      <c r="C416" s="9">
        <v>0</v>
      </c>
      <c r="D416" s="6" t="s">
        <v>258</v>
      </c>
    </row>
    <row r="417" spans="1:6" ht="20" customHeight="1">
      <c r="A417" s="12" t="str">
        <f t="shared" si="6"/>
        <v>y[415]</v>
      </c>
      <c r="B417" s="90" t="s">
        <v>529</v>
      </c>
      <c r="C417" s="9">
        <v>0</v>
      </c>
      <c r="D417" s="6" t="s">
        <v>258</v>
      </c>
    </row>
    <row r="418" spans="1:6" ht="20" customHeight="1">
      <c r="A418" s="12" t="str">
        <f t="shared" si="6"/>
        <v>y[416]</v>
      </c>
      <c r="B418" s="90" t="s">
        <v>530</v>
      </c>
      <c r="C418" s="9">
        <v>0</v>
      </c>
      <c r="D418" s="6" t="s">
        <v>258</v>
      </c>
    </row>
    <row r="419" spans="1:6" ht="20" customHeight="1">
      <c r="A419" s="12" t="str">
        <f t="shared" si="6"/>
        <v>y[417]</v>
      </c>
      <c r="B419" s="89" t="s">
        <v>531</v>
      </c>
      <c r="C419" s="62">
        <v>0</v>
      </c>
      <c r="D419" s="44" t="s">
        <v>258</v>
      </c>
      <c r="E419" s="63"/>
      <c r="F419" s="44"/>
    </row>
    <row r="420" spans="1:6" ht="20" customHeight="1">
      <c r="A420" s="12" t="str">
        <f t="shared" si="6"/>
        <v>y[418]</v>
      </c>
      <c r="B420" s="91" t="s">
        <v>1198</v>
      </c>
      <c r="C420" s="38">
        <v>0</v>
      </c>
      <c r="D420" s="31" t="s">
        <v>258</v>
      </c>
      <c r="E420" s="35"/>
      <c r="F420" s="31"/>
    </row>
    <row r="421" spans="1:6" ht="20" customHeight="1">
      <c r="A421" s="12" t="str">
        <f t="shared" si="6"/>
        <v>y[419]</v>
      </c>
      <c r="B421" s="91" t="s">
        <v>532</v>
      </c>
      <c r="C421" s="38">
        <v>0</v>
      </c>
      <c r="D421" s="31" t="s">
        <v>258</v>
      </c>
      <c r="E421" s="35"/>
      <c r="F421" s="31"/>
    </row>
    <row r="422" spans="1:6" ht="20" customHeight="1">
      <c r="A422" s="12" t="str">
        <f t="shared" si="6"/>
        <v>y[420]</v>
      </c>
      <c r="B422" s="90" t="s">
        <v>495</v>
      </c>
      <c r="C422" s="9">
        <v>0</v>
      </c>
      <c r="D422" s="6" t="s">
        <v>258</v>
      </c>
    </row>
    <row r="423" spans="1:6" ht="20" customHeight="1">
      <c r="A423" s="12" t="str">
        <f t="shared" si="6"/>
        <v>y[421]</v>
      </c>
      <c r="B423" s="90" t="s">
        <v>533</v>
      </c>
      <c r="C423" s="9">
        <v>0</v>
      </c>
      <c r="D423" s="6" t="s">
        <v>258</v>
      </c>
      <c r="E423" s="64"/>
    </row>
    <row r="424" spans="1:6" ht="20" customHeight="1">
      <c r="A424" s="12" t="str">
        <f t="shared" si="6"/>
        <v>y[422]</v>
      </c>
      <c r="B424" s="90" t="s">
        <v>534</v>
      </c>
      <c r="C424" s="9">
        <v>0</v>
      </c>
      <c r="D424" s="6" t="s">
        <v>258</v>
      </c>
    </row>
    <row r="425" spans="1:6" ht="20" customHeight="1">
      <c r="A425" s="12" t="str">
        <f t="shared" si="6"/>
        <v>y[423]</v>
      </c>
      <c r="B425" s="90" t="s">
        <v>535</v>
      </c>
      <c r="C425" s="9">
        <v>0</v>
      </c>
      <c r="D425" s="6" t="s">
        <v>258</v>
      </c>
    </row>
    <row r="426" spans="1:6" ht="20" customHeight="1">
      <c r="A426" s="12" t="str">
        <f t="shared" si="6"/>
        <v>y[424]</v>
      </c>
      <c r="B426" s="90" t="s">
        <v>536</v>
      </c>
      <c r="C426" s="9">
        <v>0</v>
      </c>
      <c r="D426" s="6" t="s">
        <v>258</v>
      </c>
    </row>
    <row r="427" spans="1:6" ht="20" customHeight="1">
      <c r="A427" s="12" t="str">
        <f t="shared" si="6"/>
        <v>y[425]</v>
      </c>
      <c r="B427" s="90" t="s">
        <v>537</v>
      </c>
      <c r="C427" s="9">
        <v>0</v>
      </c>
      <c r="D427" s="6" t="s">
        <v>258</v>
      </c>
    </row>
    <row r="428" spans="1:6" ht="20" customHeight="1">
      <c r="A428" s="12" t="str">
        <f t="shared" si="6"/>
        <v>y[426]</v>
      </c>
      <c r="B428" s="90" t="s">
        <v>538</v>
      </c>
      <c r="C428" s="9">
        <v>0</v>
      </c>
      <c r="D428" s="6" t="s">
        <v>258</v>
      </c>
    </row>
    <row r="429" spans="1:6" ht="20" customHeight="1">
      <c r="A429" s="12" t="str">
        <f t="shared" si="6"/>
        <v>y[427]</v>
      </c>
      <c r="B429" s="90" t="s">
        <v>539</v>
      </c>
      <c r="C429" s="9">
        <v>0</v>
      </c>
      <c r="D429" s="6" t="s">
        <v>258</v>
      </c>
    </row>
    <row r="430" spans="1:6" ht="20" customHeight="1">
      <c r="A430" s="12" t="str">
        <f t="shared" si="6"/>
        <v>y[428]</v>
      </c>
      <c r="B430" s="90" t="s">
        <v>540</v>
      </c>
      <c r="C430" s="9">
        <v>0</v>
      </c>
      <c r="D430" s="6" t="s">
        <v>258</v>
      </c>
    </row>
    <row r="431" spans="1:6" ht="20" customHeight="1">
      <c r="A431" s="12" t="str">
        <f t="shared" si="6"/>
        <v>y[429]</v>
      </c>
      <c r="B431" s="90" t="s">
        <v>541</v>
      </c>
      <c r="C431" s="9">
        <v>0</v>
      </c>
      <c r="D431" s="6" t="s">
        <v>258</v>
      </c>
    </row>
    <row r="432" spans="1:6" ht="20" customHeight="1">
      <c r="A432" s="12" t="str">
        <f t="shared" si="6"/>
        <v>y[430]</v>
      </c>
      <c r="B432" s="90" t="s">
        <v>542</v>
      </c>
      <c r="C432" s="9">
        <v>0</v>
      </c>
      <c r="D432" s="6" t="s">
        <v>258</v>
      </c>
    </row>
    <row r="433" spans="1:4" ht="20" customHeight="1">
      <c r="A433" s="12" t="str">
        <f t="shared" si="6"/>
        <v>y[431]</v>
      </c>
      <c r="B433" s="90" t="s">
        <v>543</v>
      </c>
      <c r="C433" s="9">
        <v>0</v>
      </c>
      <c r="D433" s="6" t="s">
        <v>258</v>
      </c>
    </row>
    <row r="434" spans="1:4" ht="20" customHeight="1">
      <c r="A434" s="12" t="str">
        <f t="shared" si="6"/>
        <v>y[432]</v>
      </c>
      <c r="B434" s="90" t="s">
        <v>544</v>
      </c>
      <c r="C434" s="9">
        <v>0</v>
      </c>
      <c r="D434" s="6" t="s">
        <v>258</v>
      </c>
    </row>
    <row r="435" spans="1:4" ht="20" customHeight="1">
      <c r="A435" s="12" t="str">
        <f t="shared" si="6"/>
        <v>y[433]</v>
      </c>
      <c r="B435" s="90" t="s">
        <v>545</v>
      </c>
      <c r="C435" s="9">
        <v>0</v>
      </c>
      <c r="D435" s="6" t="s">
        <v>258</v>
      </c>
    </row>
    <row r="436" spans="1:4" ht="20" customHeight="1">
      <c r="A436" s="12" t="str">
        <f t="shared" si="6"/>
        <v>y[434]</v>
      </c>
      <c r="B436" s="90" t="s">
        <v>546</v>
      </c>
      <c r="C436" s="9">
        <v>0</v>
      </c>
      <c r="D436" s="6" t="s">
        <v>258</v>
      </c>
    </row>
    <row r="437" spans="1:4" ht="20" customHeight="1">
      <c r="A437" s="12" t="str">
        <f t="shared" si="6"/>
        <v>y[435]</v>
      </c>
      <c r="B437" s="90" t="s">
        <v>547</v>
      </c>
      <c r="C437" s="9">
        <v>0</v>
      </c>
      <c r="D437" s="6" t="s">
        <v>258</v>
      </c>
    </row>
    <row r="438" spans="1:4" ht="20" customHeight="1">
      <c r="A438" s="12" t="str">
        <f t="shared" si="6"/>
        <v>y[436]</v>
      </c>
      <c r="B438" s="90" t="s">
        <v>548</v>
      </c>
      <c r="C438" s="9">
        <v>0</v>
      </c>
      <c r="D438" s="6" t="s">
        <v>258</v>
      </c>
    </row>
    <row r="439" spans="1:4" ht="20" customHeight="1">
      <c r="A439" s="12" t="str">
        <f t="shared" si="6"/>
        <v>y[437]</v>
      </c>
      <c r="B439" s="90" t="s">
        <v>549</v>
      </c>
      <c r="C439" s="9">
        <v>0</v>
      </c>
      <c r="D439" s="6" t="s">
        <v>258</v>
      </c>
    </row>
    <row r="440" spans="1:4" ht="20" customHeight="1">
      <c r="A440" s="12" t="str">
        <f t="shared" si="6"/>
        <v>y[438]</v>
      </c>
      <c r="B440" s="90" t="s">
        <v>550</v>
      </c>
      <c r="C440" s="9">
        <v>0</v>
      </c>
      <c r="D440" s="6" t="s">
        <v>258</v>
      </c>
    </row>
    <row r="441" spans="1:4" ht="20" customHeight="1">
      <c r="A441" s="12" t="str">
        <f t="shared" si="6"/>
        <v>y[439]</v>
      </c>
      <c r="B441" s="90" t="s">
        <v>551</v>
      </c>
      <c r="C441" s="9">
        <v>0</v>
      </c>
      <c r="D441" s="6" t="s">
        <v>258</v>
      </c>
    </row>
    <row r="442" spans="1:4" ht="20" customHeight="1">
      <c r="A442" s="12" t="str">
        <f t="shared" si="6"/>
        <v>y[440]</v>
      </c>
      <c r="B442" s="90" t="s">
        <v>552</v>
      </c>
      <c r="C442" s="9">
        <v>0</v>
      </c>
      <c r="D442" s="6" t="s">
        <v>258</v>
      </c>
    </row>
    <row r="443" spans="1:4" ht="20" customHeight="1">
      <c r="A443" s="12" t="str">
        <f t="shared" si="6"/>
        <v>y[441]</v>
      </c>
      <c r="B443" s="90" t="s">
        <v>553</v>
      </c>
      <c r="C443" s="9">
        <v>0</v>
      </c>
      <c r="D443" s="6" t="s">
        <v>258</v>
      </c>
    </row>
    <row r="444" spans="1:4" ht="20" customHeight="1">
      <c r="A444" s="12" t="str">
        <f t="shared" si="6"/>
        <v>y[442]</v>
      </c>
      <c r="B444" s="90" t="s">
        <v>554</v>
      </c>
      <c r="C444" s="9">
        <v>0</v>
      </c>
      <c r="D444" s="6" t="s">
        <v>258</v>
      </c>
    </row>
    <row r="445" spans="1:4" ht="20" customHeight="1">
      <c r="A445" s="12" t="str">
        <f t="shared" si="6"/>
        <v>y[443]</v>
      </c>
      <c r="B445" s="90" t="s">
        <v>555</v>
      </c>
      <c r="C445" s="9">
        <v>0</v>
      </c>
      <c r="D445" s="6" t="s">
        <v>258</v>
      </c>
    </row>
    <row r="446" spans="1:4" ht="20" customHeight="1">
      <c r="A446" s="12" t="str">
        <f t="shared" si="6"/>
        <v>y[444]</v>
      </c>
      <c r="B446" s="90" t="s">
        <v>556</v>
      </c>
      <c r="C446" s="9">
        <v>0</v>
      </c>
      <c r="D446" s="6" t="s">
        <v>258</v>
      </c>
    </row>
    <row r="447" spans="1:4" ht="20" customHeight="1">
      <c r="A447" s="12" t="str">
        <f t="shared" si="6"/>
        <v>y[445]</v>
      </c>
      <c r="B447" s="90" t="s">
        <v>557</v>
      </c>
      <c r="C447" s="9">
        <v>0</v>
      </c>
      <c r="D447" s="6" t="s">
        <v>258</v>
      </c>
    </row>
    <row r="448" spans="1:4" ht="20" customHeight="1">
      <c r="A448" s="12" t="str">
        <f t="shared" si="6"/>
        <v>y[446]</v>
      </c>
      <c r="B448" s="90" t="s">
        <v>558</v>
      </c>
      <c r="C448" s="9">
        <v>0</v>
      </c>
      <c r="D448" s="6" t="s">
        <v>258</v>
      </c>
    </row>
    <row r="449" spans="1:6" ht="20" customHeight="1">
      <c r="A449" s="12" t="str">
        <f t="shared" si="6"/>
        <v>y[447]</v>
      </c>
      <c r="B449" s="90" t="s">
        <v>559</v>
      </c>
      <c r="C449" s="9">
        <v>0</v>
      </c>
      <c r="D449" s="6" t="s">
        <v>258</v>
      </c>
    </row>
    <row r="450" spans="1:6" ht="20" customHeight="1">
      <c r="A450" s="12" t="str">
        <f t="shared" si="6"/>
        <v>y[448]</v>
      </c>
      <c r="B450" s="90" t="s">
        <v>560</v>
      </c>
      <c r="C450" s="9">
        <v>0</v>
      </c>
      <c r="D450" s="6" t="s">
        <v>258</v>
      </c>
    </row>
    <row r="451" spans="1:6" ht="20" customHeight="1">
      <c r="A451" s="12" t="str">
        <f t="shared" ref="A451:A514" si="7">CONCATENATE("y[", ROW()-2, "]")</f>
        <v>y[449]</v>
      </c>
      <c r="B451" s="90" t="s">
        <v>561</v>
      </c>
      <c r="C451" s="9">
        <v>0</v>
      </c>
      <c r="D451" s="6" t="s">
        <v>258</v>
      </c>
    </row>
    <row r="452" spans="1:6" ht="20" customHeight="1">
      <c r="A452" s="12" t="str">
        <f t="shared" si="7"/>
        <v>y[450]</v>
      </c>
      <c r="B452" s="90" t="s">
        <v>562</v>
      </c>
      <c r="C452" s="9">
        <v>0</v>
      </c>
      <c r="D452" s="6" t="s">
        <v>258</v>
      </c>
    </row>
    <row r="453" spans="1:6" ht="20" customHeight="1">
      <c r="A453" s="12" t="str">
        <f t="shared" si="7"/>
        <v>y[451]</v>
      </c>
      <c r="B453" s="90" t="s">
        <v>563</v>
      </c>
      <c r="C453" s="9">
        <v>0</v>
      </c>
      <c r="D453" s="6" t="s">
        <v>258</v>
      </c>
    </row>
    <row r="454" spans="1:6" ht="20" customHeight="1">
      <c r="A454" s="12" t="str">
        <f t="shared" si="7"/>
        <v>y[452]</v>
      </c>
      <c r="B454" s="90" t="s">
        <v>564</v>
      </c>
      <c r="C454" s="9">
        <v>0</v>
      </c>
      <c r="D454" s="6" t="s">
        <v>258</v>
      </c>
    </row>
    <row r="455" spans="1:6" ht="20" customHeight="1">
      <c r="A455" s="12" t="str">
        <f t="shared" si="7"/>
        <v>y[453]</v>
      </c>
      <c r="B455" s="90" t="s">
        <v>565</v>
      </c>
      <c r="C455" s="9">
        <v>0</v>
      </c>
      <c r="D455" s="6" t="s">
        <v>258</v>
      </c>
    </row>
    <row r="456" spans="1:6" ht="20" customHeight="1">
      <c r="A456" s="12" t="str">
        <f t="shared" si="7"/>
        <v>y[454]</v>
      </c>
      <c r="B456" s="90" t="s">
        <v>566</v>
      </c>
      <c r="C456" s="9">
        <v>0</v>
      </c>
      <c r="D456" s="6" t="s">
        <v>258</v>
      </c>
    </row>
    <row r="457" spans="1:6" ht="20" customHeight="1">
      <c r="A457" s="12" t="str">
        <f t="shared" si="7"/>
        <v>y[455]</v>
      </c>
      <c r="B457" s="89" t="s">
        <v>567</v>
      </c>
      <c r="C457" s="62">
        <v>0</v>
      </c>
      <c r="D457" s="44" t="s">
        <v>258</v>
      </c>
      <c r="E457" s="63"/>
      <c r="F457" s="44"/>
    </row>
    <row r="458" spans="1:6" ht="20" customHeight="1">
      <c r="A458" s="12" t="str">
        <f t="shared" si="7"/>
        <v>y[456]</v>
      </c>
      <c r="B458" s="91" t="s">
        <v>1199</v>
      </c>
      <c r="C458" s="38">
        <v>0</v>
      </c>
      <c r="D458" s="31" t="s">
        <v>258</v>
      </c>
      <c r="E458" s="35"/>
      <c r="F458" s="31"/>
    </row>
    <row r="459" spans="1:6" ht="20" customHeight="1">
      <c r="A459" s="12" t="str">
        <f t="shared" si="7"/>
        <v>y[457]</v>
      </c>
      <c r="B459" s="91" t="s">
        <v>568</v>
      </c>
      <c r="C459" s="38">
        <v>0</v>
      </c>
      <c r="D459" s="31" t="s">
        <v>258</v>
      </c>
      <c r="E459" s="35"/>
      <c r="F459" s="31"/>
    </row>
    <row r="460" spans="1:6" ht="20" customHeight="1" thickBot="1">
      <c r="A460" s="12" t="str">
        <f t="shared" si="7"/>
        <v>y[458]</v>
      </c>
      <c r="B460" s="93" t="s">
        <v>1097</v>
      </c>
      <c r="C460" s="86">
        <v>0</v>
      </c>
      <c r="D460" s="85" t="s">
        <v>258</v>
      </c>
      <c r="E460" s="87"/>
      <c r="F460" s="85"/>
    </row>
    <row r="461" spans="1:6" ht="20" customHeight="1">
      <c r="A461" s="12" t="str">
        <f t="shared" si="7"/>
        <v>y[459]</v>
      </c>
      <c r="B461" s="94" t="s">
        <v>787</v>
      </c>
      <c r="C461" s="62">
        <v>0</v>
      </c>
      <c r="D461" s="44" t="s">
        <v>258</v>
      </c>
      <c r="E461" s="63"/>
      <c r="F461" s="44"/>
    </row>
    <row r="462" spans="1:6" ht="20" customHeight="1">
      <c r="A462" s="12" t="str">
        <f t="shared" si="7"/>
        <v>y[460]</v>
      </c>
      <c r="B462" s="94" t="s">
        <v>788</v>
      </c>
      <c r="C462" s="62">
        <v>0</v>
      </c>
      <c r="D462" s="44" t="s">
        <v>258</v>
      </c>
      <c r="E462" s="63"/>
      <c r="F462" s="44"/>
    </row>
    <row r="463" spans="1:6" ht="20" customHeight="1">
      <c r="A463" s="12" t="str">
        <f t="shared" si="7"/>
        <v>y[461]</v>
      </c>
      <c r="B463" s="94" t="s">
        <v>789</v>
      </c>
      <c r="C463" s="62">
        <v>0</v>
      </c>
      <c r="D463" s="44" t="s">
        <v>258</v>
      </c>
      <c r="E463" s="63"/>
      <c r="F463" s="44"/>
    </row>
    <row r="464" spans="1:6" ht="20" customHeight="1">
      <c r="A464" s="12" t="str">
        <f t="shared" si="7"/>
        <v>y[462]</v>
      </c>
      <c r="B464" s="94" t="s">
        <v>790</v>
      </c>
      <c r="C464" s="62">
        <v>0</v>
      </c>
      <c r="D464" s="44" t="s">
        <v>258</v>
      </c>
      <c r="E464" s="63"/>
      <c r="F464" s="44"/>
    </row>
    <row r="465" spans="1:6" ht="20" customHeight="1">
      <c r="A465" s="12" t="str">
        <f t="shared" si="7"/>
        <v>y[463]</v>
      </c>
      <c r="B465" s="94" t="s">
        <v>791</v>
      </c>
      <c r="C465" s="62">
        <v>0</v>
      </c>
      <c r="D465" s="44" t="s">
        <v>258</v>
      </c>
      <c r="E465" s="63"/>
      <c r="F465" s="44"/>
    </row>
    <row r="466" spans="1:6" ht="20" customHeight="1">
      <c r="A466" s="12" t="str">
        <f t="shared" si="7"/>
        <v>y[464]</v>
      </c>
      <c r="B466" s="94" t="s">
        <v>792</v>
      </c>
      <c r="C466" s="62">
        <v>0</v>
      </c>
      <c r="D466" s="44" t="s">
        <v>258</v>
      </c>
      <c r="E466" s="63"/>
      <c r="F466" s="44"/>
    </row>
    <row r="467" spans="1:6" ht="20" customHeight="1">
      <c r="A467" s="12" t="str">
        <f t="shared" si="7"/>
        <v>y[465]</v>
      </c>
      <c r="B467" s="94" t="s">
        <v>793</v>
      </c>
      <c r="C467" s="62">
        <v>0</v>
      </c>
      <c r="D467" s="44" t="s">
        <v>258</v>
      </c>
      <c r="E467" s="63"/>
      <c r="F467" s="44"/>
    </row>
    <row r="468" spans="1:6" ht="20" customHeight="1">
      <c r="A468" s="12" t="str">
        <f t="shared" si="7"/>
        <v>y[466]</v>
      </c>
      <c r="B468" s="94" t="s">
        <v>794</v>
      </c>
      <c r="C468" s="62">
        <v>0</v>
      </c>
      <c r="D468" s="44" t="s">
        <v>258</v>
      </c>
      <c r="E468" s="63"/>
      <c r="F468" s="44"/>
    </row>
    <row r="469" spans="1:6" ht="20" customHeight="1">
      <c r="A469" s="12" t="str">
        <f t="shared" si="7"/>
        <v>y[467]</v>
      </c>
      <c r="B469" s="94" t="s">
        <v>795</v>
      </c>
      <c r="C469" s="62">
        <v>0</v>
      </c>
      <c r="D469" s="44" t="s">
        <v>258</v>
      </c>
      <c r="E469" s="63"/>
      <c r="F469" s="44"/>
    </row>
    <row r="470" spans="1:6" ht="20" customHeight="1">
      <c r="A470" s="12" t="str">
        <f t="shared" si="7"/>
        <v>y[468]</v>
      </c>
      <c r="B470" s="95" t="s">
        <v>796</v>
      </c>
      <c r="C470" s="38">
        <v>0</v>
      </c>
      <c r="D470" s="31" t="s">
        <v>258</v>
      </c>
      <c r="E470" s="35"/>
      <c r="F470" s="31"/>
    </row>
    <row r="471" spans="1:6" ht="20" customHeight="1">
      <c r="A471" s="12" t="str">
        <f t="shared" si="7"/>
        <v>y[469]</v>
      </c>
      <c r="B471" s="94" t="s">
        <v>797</v>
      </c>
      <c r="C471" s="62">
        <v>0</v>
      </c>
      <c r="D471" s="44" t="s">
        <v>258</v>
      </c>
      <c r="E471" s="63"/>
      <c r="F471" s="44"/>
    </row>
    <row r="472" spans="1:6" ht="20" customHeight="1">
      <c r="A472" s="12" t="str">
        <f t="shared" si="7"/>
        <v>y[470]</v>
      </c>
      <c r="B472" s="94" t="s">
        <v>798</v>
      </c>
      <c r="C472" s="62">
        <v>0</v>
      </c>
      <c r="D472" s="44" t="s">
        <v>258</v>
      </c>
      <c r="E472" s="63"/>
      <c r="F472" s="44"/>
    </row>
    <row r="473" spans="1:6" ht="20" customHeight="1">
      <c r="A473" s="12" t="str">
        <f t="shared" si="7"/>
        <v>y[471]</v>
      </c>
      <c r="B473" s="94" t="s">
        <v>799</v>
      </c>
      <c r="C473" s="62">
        <v>0</v>
      </c>
      <c r="D473" s="44" t="s">
        <v>258</v>
      </c>
      <c r="E473" s="67" t="s">
        <v>1358</v>
      </c>
      <c r="F473" s="44"/>
    </row>
    <row r="474" spans="1:6" ht="20" customHeight="1">
      <c r="A474" s="12" t="str">
        <f t="shared" si="7"/>
        <v>y[472]</v>
      </c>
      <c r="B474" s="94" t="s">
        <v>800</v>
      </c>
      <c r="C474" s="62">
        <v>0</v>
      </c>
      <c r="D474" s="44" t="s">
        <v>258</v>
      </c>
      <c r="E474" s="63"/>
      <c r="F474" s="44"/>
    </row>
    <row r="475" spans="1:6" ht="20" customHeight="1">
      <c r="A475" s="12" t="str">
        <f t="shared" si="7"/>
        <v>y[473]</v>
      </c>
      <c r="B475" s="94" t="s">
        <v>801</v>
      </c>
      <c r="C475" s="62">
        <v>0</v>
      </c>
      <c r="D475" s="44" t="s">
        <v>258</v>
      </c>
      <c r="E475" s="63"/>
      <c r="F475" s="44"/>
    </row>
    <row r="476" spans="1:6" ht="20" customHeight="1">
      <c r="A476" s="12" t="str">
        <f t="shared" si="7"/>
        <v>y[474]</v>
      </c>
      <c r="B476" s="94" t="s">
        <v>802</v>
      </c>
      <c r="C476" s="62">
        <v>0</v>
      </c>
      <c r="D476" s="44" t="s">
        <v>258</v>
      </c>
      <c r="E476" s="63"/>
      <c r="F476" s="44"/>
    </row>
    <row r="477" spans="1:6" ht="20" customHeight="1">
      <c r="A477" s="12" t="str">
        <f t="shared" si="7"/>
        <v>y[475]</v>
      </c>
      <c r="B477" s="94" t="s">
        <v>803</v>
      </c>
      <c r="C477" s="62">
        <v>0</v>
      </c>
      <c r="D477" s="44" t="s">
        <v>258</v>
      </c>
      <c r="E477" s="63"/>
      <c r="F477" s="44"/>
    </row>
    <row r="478" spans="1:6" ht="20" customHeight="1">
      <c r="A478" s="12" t="str">
        <f t="shared" si="7"/>
        <v>y[476]</v>
      </c>
      <c r="B478" s="94" t="s">
        <v>804</v>
      </c>
      <c r="C478" s="62">
        <v>0</v>
      </c>
      <c r="D478" s="44" t="s">
        <v>258</v>
      </c>
      <c r="E478" s="63"/>
      <c r="F478" s="44"/>
    </row>
    <row r="479" spans="1:6" ht="20" customHeight="1">
      <c r="A479" s="12" t="str">
        <f t="shared" si="7"/>
        <v>y[477]</v>
      </c>
      <c r="B479" s="94" t="s">
        <v>805</v>
      </c>
      <c r="C479" s="62">
        <v>0</v>
      </c>
      <c r="D479" s="44" t="s">
        <v>258</v>
      </c>
      <c r="E479" s="67" t="s">
        <v>1359</v>
      </c>
      <c r="F479" s="44"/>
    </row>
    <row r="480" spans="1:6" ht="20" customHeight="1">
      <c r="A480" s="12" t="str">
        <f t="shared" si="7"/>
        <v>y[478]</v>
      </c>
      <c r="B480" s="94" t="s">
        <v>806</v>
      </c>
      <c r="C480" s="62">
        <v>0</v>
      </c>
      <c r="D480" s="44" t="s">
        <v>258</v>
      </c>
      <c r="E480" s="63"/>
      <c r="F480" s="44"/>
    </row>
    <row r="481" spans="1:6" ht="20" customHeight="1">
      <c r="A481" s="12" t="str">
        <f t="shared" si="7"/>
        <v>y[479]</v>
      </c>
      <c r="B481" s="94" t="s">
        <v>807</v>
      </c>
      <c r="C481" s="62">
        <v>0</v>
      </c>
      <c r="D481" s="44" t="s">
        <v>258</v>
      </c>
      <c r="E481" s="63"/>
      <c r="F481" s="44"/>
    </row>
    <row r="482" spans="1:6" ht="20" customHeight="1">
      <c r="A482" s="12" t="str">
        <f t="shared" si="7"/>
        <v>y[480]</v>
      </c>
      <c r="B482" s="94" t="s">
        <v>808</v>
      </c>
      <c r="C482" s="62">
        <v>0</v>
      </c>
      <c r="D482" s="44" t="s">
        <v>258</v>
      </c>
      <c r="E482" s="63"/>
      <c r="F482" s="44"/>
    </row>
    <row r="483" spans="1:6" ht="20" customHeight="1">
      <c r="A483" s="12" t="str">
        <f t="shared" si="7"/>
        <v>y[481]</v>
      </c>
      <c r="B483" s="95" t="s">
        <v>809</v>
      </c>
      <c r="C483" s="38">
        <v>0</v>
      </c>
      <c r="D483" s="31" t="s">
        <v>258</v>
      </c>
      <c r="E483" s="35"/>
      <c r="F483" s="31"/>
    </row>
    <row r="484" spans="1:6" ht="20" customHeight="1">
      <c r="A484" s="12" t="str">
        <f t="shared" si="7"/>
        <v>y[482]</v>
      </c>
      <c r="B484" s="94" t="s">
        <v>810</v>
      </c>
      <c r="C484" s="62">
        <v>0</v>
      </c>
      <c r="D484" s="44" t="s">
        <v>258</v>
      </c>
      <c r="E484" s="63"/>
      <c r="F484" s="44"/>
    </row>
    <row r="485" spans="1:6" ht="20" customHeight="1">
      <c r="A485" s="12" t="str">
        <f t="shared" si="7"/>
        <v>y[483]</v>
      </c>
      <c r="B485" s="94" t="s">
        <v>811</v>
      </c>
      <c r="C485" s="62">
        <v>0</v>
      </c>
      <c r="D485" s="44" t="s">
        <v>258</v>
      </c>
      <c r="E485" s="69" t="s">
        <v>1360</v>
      </c>
      <c r="F485" s="44"/>
    </row>
    <row r="486" spans="1:6" ht="20" customHeight="1">
      <c r="A486" s="12" t="str">
        <f t="shared" si="7"/>
        <v>y[484]</v>
      </c>
      <c r="B486" s="94" t="s">
        <v>812</v>
      </c>
      <c r="C486" s="62">
        <v>0</v>
      </c>
      <c r="D486" s="44" t="s">
        <v>258</v>
      </c>
      <c r="E486" s="69" t="s">
        <v>1361</v>
      </c>
      <c r="F486" s="44"/>
    </row>
    <row r="487" spans="1:6" ht="20" customHeight="1">
      <c r="A487" s="12" t="str">
        <f t="shared" si="7"/>
        <v>y[485]</v>
      </c>
      <c r="B487" s="94" t="s">
        <v>813</v>
      </c>
      <c r="C487" s="62">
        <v>0</v>
      </c>
      <c r="D487" s="44" t="s">
        <v>258</v>
      </c>
      <c r="E487" s="69" t="s">
        <v>1362</v>
      </c>
      <c r="F487" s="44"/>
    </row>
    <row r="488" spans="1:6" ht="20" customHeight="1">
      <c r="A488" s="12" t="str">
        <f t="shared" si="7"/>
        <v>y[486]</v>
      </c>
      <c r="B488" s="94" t="s">
        <v>814</v>
      </c>
      <c r="C488" s="62">
        <v>0</v>
      </c>
      <c r="D488" s="44" t="s">
        <v>258</v>
      </c>
      <c r="E488" s="69" t="s">
        <v>1363</v>
      </c>
      <c r="F488" s="44"/>
    </row>
    <row r="489" spans="1:6" ht="20" customHeight="1">
      <c r="A489" s="12" t="str">
        <f t="shared" si="7"/>
        <v>y[487]</v>
      </c>
      <c r="B489" s="94" t="s">
        <v>815</v>
      </c>
      <c r="C489" s="62">
        <v>0</v>
      </c>
      <c r="D489" s="44" t="s">
        <v>258</v>
      </c>
      <c r="E489" s="69" t="s">
        <v>1364</v>
      </c>
      <c r="F489" s="44"/>
    </row>
    <row r="490" spans="1:6" ht="20" customHeight="1">
      <c r="A490" s="12" t="str">
        <f t="shared" si="7"/>
        <v>y[488]</v>
      </c>
      <c r="B490" s="94" t="s">
        <v>816</v>
      </c>
      <c r="C490" s="62">
        <v>0</v>
      </c>
      <c r="D490" s="44" t="s">
        <v>258</v>
      </c>
      <c r="E490" s="63"/>
      <c r="F490" s="44"/>
    </row>
    <row r="491" spans="1:6" ht="20" customHeight="1">
      <c r="A491" s="12" t="str">
        <f t="shared" si="7"/>
        <v>y[489]</v>
      </c>
      <c r="B491" s="94" t="s">
        <v>817</v>
      </c>
      <c r="C491" s="62">
        <v>0</v>
      </c>
      <c r="D491" s="44" t="s">
        <v>258</v>
      </c>
      <c r="E491" s="69" t="s">
        <v>1365</v>
      </c>
      <c r="F491" s="44"/>
    </row>
    <row r="492" spans="1:6" ht="20" customHeight="1">
      <c r="A492" s="12" t="str">
        <f t="shared" si="7"/>
        <v>y[490]</v>
      </c>
      <c r="B492" s="94" t="s">
        <v>818</v>
      </c>
      <c r="C492" s="62">
        <v>0</v>
      </c>
      <c r="D492" s="44" t="s">
        <v>258</v>
      </c>
      <c r="E492" s="67" t="s">
        <v>1366</v>
      </c>
      <c r="F492" s="44"/>
    </row>
    <row r="493" spans="1:6" ht="20" customHeight="1">
      <c r="A493" s="12" t="str">
        <f t="shared" si="7"/>
        <v>y[491]</v>
      </c>
      <c r="B493" s="94" t="s">
        <v>819</v>
      </c>
      <c r="C493" s="62">
        <v>0</v>
      </c>
      <c r="D493" s="44" t="s">
        <v>258</v>
      </c>
      <c r="E493" s="67" t="s">
        <v>1367</v>
      </c>
      <c r="F493" s="44"/>
    </row>
    <row r="494" spans="1:6" ht="20" customHeight="1">
      <c r="A494" s="12" t="str">
        <f t="shared" si="7"/>
        <v>y[492]</v>
      </c>
      <c r="B494" s="94" t="s">
        <v>820</v>
      </c>
      <c r="C494" s="62">
        <v>0</v>
      </c>
      <c r="D494" s="44" t="s">
        <v>258</v>
      </c>
      <c r="E494" s="67" t="s">
        <v>1368</v>
      </c>
      <c r="F494" s="44"/>
    </row>
    <row r="495" spans="1:6" ht="20" customHeight="1">
      <c r="A495" s="12" t="str">
        <f t="shared" si="7"/>
        <v>y[493]</v>
      </c>
      <c r="B495" s="94" t="s">
        <v>821</v>
      </c>
      <c r="C495" s="62">
        <v>0</v>
      </c>
      <c r="D495" s="44" t="s">
        <v>258</v>
      </c>
      <c r="E495" s="67" t="s">
        <v>1369</v>
      </c>
      <c r="F495" s="44"/>
    </row>
    <row r="496" spans="1:6" ht="20" customHeight="1">
      <c r="A496" s="12" t="str">
        <f t="shared" si="7"/>
        <v>y[494]</v>
      </c>
      <c r="B496" s="94" t="s">
        <v>822</v>
      </c>
      <c r="C496" s="62">
        <v>0</v>
      </c>
      <c r="D496" s="44" t="s">
        <v>258</v>
      </c>
      <c r="E496" s="63"/>
      <c r="F496" s="44"/>
    </row>
    <row r="497" spans="1:6" ht="20" customHeight="1">
      <c r="A497" s="12" t="str">
        <f t="shared" si="7"/>
        <v>y[495]</v>
      </c>
      <c r="B497" s="94" t="s">
        <v>823</v>
      </c>
      <c r="C497" s="62">
        <v>0</v>
      </c>
      <c r="D497" s="44" t="s">
        <v>258</v>
      </c>
      <c r="E497" s="63"/>
      <c r="F497" s="44"/>
    </row>
    <row r="498" spans="1:6" ht="20" customHeight="1">
      <c r="A498" s="12" t="str">
        <f t="shared" si="7"/>
        <v>y[496]</v>
      </c>
      <c r="B498" s="94" t="s">
        <v>824</v>
      </c>
      <c r="C498" s="62">
        <v>0</v>
      </c>
      <c r="D498" s="44" t="s">
        <v>258</v>
      </c>
      <c r="E498" s="63"/>
      <c r="F498" s="44"/>
    </row>
    <row r="499" spans="1:6" ht="20" customHeight="1">
      <c r="A499" s="12" t="str">
        <f t="shared" si="7"/>
        <v>y[497]</v>
      </c>
      <c r="B499" s="94" t="s">
        <v>825</v>
      </c>
      <c r="C499" s="62">
        <v>0</v>
      </c>
      <c r="D499" s="44" t="s">
        <v>258</v>
      </c>
      <c r="E499" s="63"/>
      <c r="F499" s="44"/>
    </row>
    <row r="500" spans="1:6" ht="20" customHeight="1">
      <c r="A500" s="12" t="str">
        <f t="shared" si="7"/>
        <v>y[498]</v>
      </c>
      <c r="B500" s="94" t="s">
        <v>826</v>
      </c>
      <c r="C500" s="62">
        <v>0</v>
      </c>
      <c r="D500" s="44" t="s">
        <v>258</v>
      </c>
      <c r="E500" s="63"/>
      <c r="F500" s="44"/>
    </row>
    <row r="501" spans="1:6" ht="20" customHeight="1">
      <c r="A501" s="12" t="str">
        <f t="shared" si="7"/>
        <v>y[499]</v>
      </c>
      <c r="B501" s="94" t="s">
        <v>827</v>
      </c>
      <c r="C501" s="62">
        <v>0</v>
      </c>
      <c r="D501" s="44" t="s">
        <v>258</v>
      </c>
      <c r="E501" s="63"/>
      <c r="F501" s="44"/>
    </row>
    <row r="502" spans="1:6" ht="20" customHeight="1">
      <c r="A502" s="12" t="str">
        <f t="shared" si="7"/>
        <v>y[500]</v>
      </c>
      <c r="B502" s="94" t="s">
        <v>828</v>
      </c>
      <c r="C502" s="62">
        <v>0</v>
      </c>
      <c r="D502" s="44" t="s">
        <v>258</v>
      </c>
      <c r="E502" s="63"/>
      <c r="F502" s="44"/>
    </row>
    <row r="503" spans="1:6" ht="20" customHeight="1">
      <c r="A503" s="12" t="str">
        <f t="shared" si="7"/>
        <v>y[501]</v>
      </c>
      <c r="B503" s="94" t="s">
        <v>829</v>
      </c>
      <c r="C503" s="62">
        <v>0</v>
      </c>
      <c r="D503" s="44" t="s">
        <v>258</v>
      </c>
      <c r="E503" s="63"/>
      <c r="F503" s="44"/>
    </row>
    <row r="504" spans="1:6" ht="20" customHeight="1">
      <c r="A504" s="12" t="str">
        <f t="shared" si="7"/>
        <v>y[502]</v>
      </c>
      <c r="B504" s="94" t="s">
        <v>830</v>
      </c>
      <c r="C504" s="62">
        <v>0</v>
      </c>
      <c r="D504" s="44" t="s">
        <v>258</v>
      </c>
      <c r="E504" s="63"/>
      <c r="F504" s="44"/>
    </row>
    <row r="505" spans="1:6" ht="20" customHeight="1">
      <c r="A505" s="12" t="str">
        <f t="shared" si="7"/>
        <v>y[503]</v>
      </c>
      <c r="B505" s="94" t="s">
        <v>831</v>
      </c>
      <c r="C505" s="62">
        <v>0</v>
      </c>
      <c r="D505" s="44" t="s">
        <v>258</v>
      </c>
      <c r="E505" s="63"/>
      <c r="F505" s="44"/>
    </row>
    <row r="506" spans="1:6" ht="20" customHeight="1">
      <c r="A506" s="12" t="str">
        <f t="shared" si="7"/>
        <v>y[504]</v>
      </c>
      <c r="B506" s="94" t="s">
        <v>832</v>
      </c>
      <c r="C506" s="62">
        <v>0</v>
      </c>
      <c r="D506" s="44" t="s">
        <v>258</v>
      </c>
      <c r="E506" s="63"/>
      <c r="F506" s="44"/>
    </row>
    <row r="507" spans="1:6" ht="20" customHeight="1">
      <c r="A507" s="12" t="str">
        <f t="shared" si="7"/>
        <v>y[505]</v>
      </c>
      <c r="B507" s="94" t="s">
        <v>833</v>
      </c>
      <c r="C507" s="62">
        <v>0</v>
      </c>
      <c r="D507" s="44" t="s">
        <v>258</v>
      </c>
      <c r="E507" s="63"/>
      <c r="F507" s="44"/>
    </row>
    <row r="508" spans="1:6" ht="20" customHeight="1">
      <c r="A508" s="12" t="str">
        <f t="shared" si="7"/>
        <v>y[506]</v>
      </c>
      <c r="B508" s="94" t="s">
        <v>834</v>
      </c>
      <c r="C508" s="62">
        <v>0</v>
      </c>
      <c r="D508" s="44" t="s">
        <v>258</v>
      </c>
      <c r="E508" s="63"/>
      <c r="F508" s="44"/>
    </row>
    <row r="509" spans="1:6" ht="20" customHeight="1">
      <c r="A509" s="12" t="str">
        <f t="shared" si="7"/>
        <v>y[507]</v>
      </c>
      <c r="B509" s="94" t="s">
        <v>835</v>
      </c>
      <c r="C509" s="62">
        <v>0</v>
      </c>
      <c r="D509" s="44" t="s">
        <v>258</v>
      </c>
      <c r="E509" s="63"/>
      <c r="F509" s="44"/>
    </row>
    <row r="510" spans="1:6" ht="20" customHeight="1">
      <c r="A510" s="12" t="str">
        <f t="shared" si="7"/>
        <v>y[508]</v>
      </c>
      <c r="B510" s="94" t="s">
        <v>836</v>
      </c>
      <c r="C510" s="62">
        <v>0</v>
      </c>
      <c r="D510" s="44" t="s">
        <v>258</v>
      </c>
      <c r="E510" s="63"/>
      <c r="F510" s="44"/>
    </row>
    <row r="511" spans="1:6" ht="20" customHeight="1">
      <c r="A511" s="12" t="str">
        <f t="shared" si="7"/>
        <v>y[509]</v>
      </c>
      <c r="B511" s="94" t="s">
        <v>837</v>
      </c>
      <c r="C511" s="62">
        <v>0</v>
      </c>
      <c r="D511" s="44" t="s">
        <v>258</v>
      </c>
      <c r="E511" s="63"/>
      <c r="F511" s="44"/>
    </row>
    <row r="512" spans="1:6" ht="20" customHeight="1">
      <c r="A512" s="12" t="str">
        <f t="shared" si="7"/>
        <v>y[510]</v>
      </c>
      <c r="B512" s="94" t="s">
        <v>838</v>
      </c>
      <c r="C512" s="62">
        <v>0</v>
      </c>
      <c r="D512" s="44" t="s">
        <v>258</v>
      </c>
      <c r="E512" s="63"/>
      <c r="F512" s="44"/>
    </row>
    <row r="513" spans="1:6" ht="20" customHeight="1">
      <c r="A513" s="12" t="str">
        <f t="shared" si="7"/>
        <v>y[511]</v>
      </c>
      <c r="B513" s="94" t="s">
        <v>839</v>
      </c>
      <c r="C513" s="62">
        <v>0</v>
      </c>
      <c r="D513" s="44" t="s">
        <v>258</v>
      </c>
      <c r="E513" s="63"/>
      <c r="F513" s="44"/>
    </row>
    <row r="514" spans="1:6" ht="20" customHeight="1">
      <c r="A514" s="12" t="str">
        <f t="shared" si="7"/>
        <v>y[512]</v>
      </c>
      <c r="B514" s="94" t="s">
        <v>840</v>
      </c>
      <c r="C514" s="62">
        <v>0</v>
      </c>
      <c r="D514" s="44" t="s">
        <v>258</v>
      </c>
      <c r="E514" s="63"/>
      <c r="F514" s="44"/>
    </row>
    <row r="515" spans="1:6" ht="20" customHeight="1">
      <c r="A515" s="12" t="str">
        <f t="shared" ref="A515:A578" si="8">CONCATENATE("y[", ROW()-2, "]")</f>
        <v>y[513]</v>
      </c>
      <c r="B515" s="94" t="s">
        <v>841</v>
      </c>
      <c r="C515" s="62">
        <v>0</v>
      </c>
      <c r="D515" s="44" t="s">
        <v>258</v>
      </c>
      <c r="E515" s="63"/>
      <c r="F515" s="44"/>
    </row>
    <row r="516" spans="1:6" ht="20" customHeight="1">
      <c r="A516" s="12" t="str">
        <f t="shared" si="8"/>
        <v>y[514]</v>
      </c>
      <c r="B516" s="94" t="s">
        <v>842</v>
      </c>
      <c r="C516" s="62">
        <v>0</v>
      </c>
      <c r="D516" s="44" t="s">
        <v>258</v>
      </c>
      <c r="E516" s="63"/>
      <c r="F516" s="44"/>
    </row>
    <row r="517" spans="1:6" ht="20" customHeight="1">
      <c r="A517" s="12" t="str">
        <f t="shared" si="8"/>
        <v>y[515]</v>
      </c>
      <c r="B517" s="94" t="s">
        <v>843</v>
      </c>
      <c r="C517" s="62">
        <v>0</v>
      </c>
      <c r="D517" s="44" t="s">
        <v>258</v>
      </c>
      <c r="E517" s="63"/>
      <c r="F517" s="44"/>
    </row>
    <row r="518" spans="1:6" ht="20" customHeight="1">
      <c r="A518" s="12" t="str">
        <f t="shared" si="8"/>
        <v>y[516]</v>
      </c>
      <c r="B518" s="94" t="s">
        <v>844</v>
      </c>
      <c r="C518" s="62">
        <v>0</v>
      </c>
      <c r="D518" s="44" t="s">
        <v>258</v>
      </c>
      <c r="E518" s="63"/>
      <c r="F518" s="44"/>
    </row>
    <row r="519" spans="1:6" ht="20" customHeight="1">
      <c r="A519" s="12" t="str">
        <f t="shared" si="8"/>
        <v>y[517]</v>
      </c>
      <c r="B519" s="94" t="s">
        <v>845</v>
      </c>
      <c r="C519" s="62">
        <v>0</v>
      </c>
      <c r="D519" s="44" t="s">
        <v>258</v>
      </c>
      <c r="E519" s="63"/>
      <c r="F519" s="44"/>
    </row>
    <row r="520" spans="1:6" ht="20" customHeight="1">
      <c r="A520" s="12" t="str">
        <f t="shared" si="8"/>
        <v>y[518]</v>
      </c>
      <c r="B520" s="94" t="s">
        <v>846</v>
      </c>
      <c r="C520" s="62">
        <v>0</v>
      </c>
      <c r="D520" s="44" t="s">
        <v>258</v>
      </c>
      <c r="E520" s="63"/>
      <c r="F520" s="44"/>
    </row>
    <row r="521" spans="1:6" ht="20" customHeight="1">
      <c r="A521" s="12" t="str">
        <f t="shared" si="8"/>
        <v>y[519]</v>
      </c>
      <c r="B521" s="94" t="s">
        <v>847</v>
      </c>
      <c r="C521" s="62">
        <v>0</v>
      </c>
      <c r="D521" s="44" t="s">
        <v>258</v>
      </c>
      <c r="E521" s="63"/>
      <c r="F521" s="44"/>
    </row>
    <row r="522" spans="1:6" ht="20" customHeight="1">
      <c r="A522" s="12" t="str">
        <f t="shared" si="8"/>
        <v>y[520]</v>
      </c>
      <c r="B522" s="94" t="s">
        <v>848</v>
      </c>
      <c r="C522" s="62">
        <v>0</v>
      </c>
      <c r="D522" s="44" t="s">
        <v>258</v>
      </c>
      <c r="E522" s="63"/>
      <c r="F522" s="44"/>
    </row>
    <row r="523" spans="1:6" ht="20" customHeight="1">
      <c r="A523" s="12" t="str">
        <f t="shared" si="8"/>
        <v>y[521]</v>
      </c>
      <c r="B523" s="94" t="s">
        <v>849</v>
      </c>
      <c r="C523" s="62">
        <v>0</v>
      </c>
      <c r="D523" s="44" t="s">
        <v>258</v>
      </c>
      <c r="E523" s="63"/>
      <c r="F523" s="44"/>
    </row>
    <row r="524" spans="1:6" ht="20" customHeight="1">
      <c r="A524" s="12" t="str">
        <f t="shared" si="8"/>
        <v>y[522]</v>
      </c>
      <c r="B524" s="94" t="s">
        <v>850</v>
      </c>
      <c r="C524" s="62">
        <v>0</v>
      </c>
      <c r="D524" s="44" t="s">
        <v>258</v>
      </c>
      <c r="E524" s="63"/>
      <c r="F524" s="44"/>
    </row>
    <row r="525" spans="1:6" ht="20" customHeight="1">
      <c r="A525" s="12" t="str">
        <f t="shared" si="8"/>
        <v>y[523]</v>
      </c>
      <c r="B525" s="94" t="s">
        <v>851</v>
      </c>
      <c r="C525" s="62">
        <v>0</v>
      </c>
      <c r="D525" s="44" t="s">
        <v>258</v>
      </c>
      <c r="E525" s="63"/>
      <c r="F525" s="44"/>
    </row>
    <row r="526" spans="1:6" ht="20" customHeight="1">
      <c r="A526" s="12" t="str">
        <f t="shared" si="8"/>
        <v>y[524]</v>
      </c>
      <c r="B526" s="94" t="s">
        <v>852</v>
      </c>
      <c r="C526" s="62">
        <v>0</v>
      </c>
      <c r="D526" s="44" t="s">
        <v>258</v>
      </c>
      <c r="E526" s="63"/>
      <c r="F526" s="44"/>
    </row>
    <row r="527" spans="1:6" ht="20" customHeight="1">
      <c r="A527" s="12" t="str">
        <f t="shared" si="8"/>
        <v>y[525]</v>
      </c>
      <c r="B527" s="94" t="s">
        <v>853</v>
      </c>
      <c r="C527" s="62">
        <v>0</v>
      </c>
      <c r="D527" s="44" t="s">
        <v>258</v>
      </c>
      <c r="E527" s="63"/>
      <c r="F527" s="44"/>
    </row>
    <row r="528" spans="1:6" ht="20" customHeight="1">
      <c r="A528" s="12" t="str">
        <f t="shared" si="8"/>
        <v>y[526]</v>
      </c>
      <c r="B528" s="94" t="s">
        <v>854</v>
      </c>
      <c r="C528" s="62">
        <v>0</v>
      </c>
      <c r="D528" s="44" t="s">
        <v>258</v>
      </c>
      <c r="E528" s="63"/>
      <c r="F528" s="44"/>
    </row>
    <row r="529" spans="1:6" ht="20" customHeight="1">
      <c r="A529" s="12" t="str">
        <f t="shared" si="8"/>
        <v>y[527]</v>
      </c>
      <c r="B529" s="94" t="s">
        <v>855</v>
      </c>
      <c r="C529" s="62">
        <v>0</v>
      </c>
      <c r="D529" s="44" t="s">
        <v>258</v>
      </c>
      <c r="E529" s="63"/>
      <c r="F529" s="44"/>
    </row>
    <row r="530" spans="1:6" ht="20" customHeight="1">
      <c r="A530" s="12" t="str">
        <f t="shared" si="8"/>
        <v>y[528]</v>
      </c>
      <c r="B530" s="95" t="s">
        <v>856</v>
      </c>
      <c r="C530" s="38">
        <v>0</v>
      </c>
      <c r="D530" s="31" t="s">
        <v>258</v>
      </c>
      <c r="E530" s="35"/>
      <c r="F530" s="31"/>
    </row>
    <row r="531" spans="1:6" ht="20" customHeight="1">
      <c r="A531" s="12" t="str">
        <f t="shared" si="8"/>
        <v>y[529]</v>
      </c>
      <c r="B531" s="95" t="s">
        <v>857</v>
      </c>
      <c r="C531" s="38">
        <v>0</v>
      </c>
      <c r="D531" s="31" t="s">
        <v>258</v>
      </c>
      <c r="E531" s="35"/>
      <c r="F531" s="31"/>
    </row>
    <row r="532" spans="1:6" ht="20" customHeight="1">
      <c r="A532" s="12" t="str">
        <f t="shared" si="8"/>
        <v>y[530]</v>
      </c>
      <c r="B532" s="94" t="s">
        <v>858</v>
      </c>
      <c r="C532" s="62">
        <v>0</v>
      </c>
      <c r="D532" s="44" t="s">
        <v>258</v>
      </c>
      <c r="E532" s="63"/>
      <c r="F532" s="44"/>
    </row>
    <row r="533" spans="1:6" ht="20" customHeight="1">
      <c r="A533" s="12" t="str">
        <f t="shared" si="8"/>
        <v>y[531]</v>
      </c>
      <c r="B533" s="94" t="s">
        <v>859</v>
      </c>
      <c r="C533" s="62">
        <v>0</v>
      </c>
      <c r="D533" s="44" t="s">
        <v>258</v>
      </c>
      <c r="E533" s="63"/>
      <c r="F533" s="44"/>
    </row>
    <row r="534" spans="1:6" ht="20" customHeight="1">
      <c r="A534" s="12" t="str">
        <f t="shared" si="8"/>
        <v>y[532]</v>
      </c>
      <c r="B534" s="94" t="s">
        <v>860</v>
      </c>
      <c r="C534" s="62">
        <v>0</v>
      </c>
      <c r="D534" s="44" t="s">
        <v>258</v>
      </c>
      <c r="E534" s="67" t="s">
        <v>1370</v>
      </c>
      <c r="F534" s="44"/>
    </row>
    <row r="535" spans="1:6" ht="20" customHeight="1">
      <c r="A535" s="12" t="str">
        <f t="shared" si="8"/>
        <v>y[533]</v>
      </c>
      <c r="B535" s="94" t="s">
        <v>861</v>
      </c>
      <c r="C535" s="62">
        <v>0</v>
      </c>
      <c r="D535" s="44" t="s">
        <v>258</v>
      </c>
      <c r="E535" s="69" t="s">
        <v>1371</v>
      </c>
      <c r="F535" s="44"/>
    </row>
    <row r="536" spans="1:6" ht="20" customHeight="1">
      <c r="A536" s="12" t="str">
        <f t="shared" si="8"/>
        <v>y[534]</v>
      </c>
      <c r="B536" s="94" t="s">
        <v>862</v>
      </c>
      <c r="C536" s="62">
        <v>0</v>
      </c>
      <c r="D536" s="44" t="s">
        <v>258</v>
      </c>
      <c r="E536" s="69" t="s">
        <v>1372</v>
      </c>
      <c r="F536" s="44"/>
    </row>
    <row r="537" spans="1:6" ht="20" customHeight="1">
      <c r="A537" s="12" t="str">
        <f t="shared" si="8"/>
        <v>y[535]</v>
      </c>
      <c r="B537" s="94" t="s">
        <v>863</v>
      </c>
      <c r="C537" s="62">
        <v>0</v>
      </c>
      <c r="D537" s="44" t="s">
        <v>258</v>
      </c>
      <c r="E537" s="63" t="s">
        <v>1373</v>
      </c>
      <c r="F537" s="44"/>
    </row>
    <row r="538" spans="1:6" ht="20" customHeight="1">
      <c r="A538" s="12" t="str">
        <f t="shared" si="8"/>
        <v>y[536]</v>
      </c>
      <c r="B538" s="94" t="s">
        <v>864</v>
      </c>
      <c r="C538" s="62">
        <v>0</v>
      </c>
      <c r="D538" s="44" t="s">
        <v>258</v>
      </c>
      <c r="E538" s="63" t="s">
        <v>1582</v>
      </c>
      <c r="F538" s="44"/>
    </row>
    <row r="539" spans="1:6" ht="20" customHeight="1">
      <c r="A539" s="12" t="str">
        <f t="shared" si="8"/>
        <v>y[537]</v>
      </c>
      <c r="B539" s="94" t="s">
        <v>865</v>
      </c>
      <c r="C539" s="62">
        <v>0</v>
      </c>
      <c r="D539" s="44" t="s">
        <v>258</v>
      </c>
      <c r="E539" s="63" t="s">
        <v>1560</v>
      </c>
      <c r="F539" s="44"/>
    </row>
    <row r="540" spans="1:6" ht="20" customHeight="1">
      <c r="A540" s="12" t="str">
        <f t="shared" si="8"/>
        <v>y[538]</v>
      </c>
      <c r="B540" s="94" t="s">
        <v>866</v>
      </c>
      <c r="C540" s="62">
        <v>0</v>
      </c>
      <c r="D540" s="44" t="s">
        <v>258</v>
      </c>
      <c r="E540" s="63"/>
      <c r="F540" s="44"/>
    </row>
    <row r="541" spans="1:6" ht="20" customHeight="1">
      <c r="A541" s="12" t="str">
        <f t="shared" si="8"/>
        <v>y[539]</v>
      </c>
      <c r="B541" s="94" t="s">
        <v>867</v>
      </c>
      <c r="C541" s="62">
        <v>0</v>
      </c>
      <c r="D541" s="44" t="s">
        <v>258</v>
      </c>
      <c r="E541" s="63"/>
      <c r="F541" s="44"/>
    </row>
    <row r="542" spans="1:6" ht="20" customHeight="1">
      <c r="A542" s="12" t="str">
        <f t="shared" si="8"/>
        <v>y[540]</v>
      </c>
      <c r="B542" s="94" t="s">
        <v>868</v>
      </c>
      <c r="C542" s="62">
        <v>0</v>
      </c>
      <c r="D542" s="44" t="s">
        <v>258</v>
      </c>
      <c r="E542" s="63"/>
      <c r="F542" s="44"/>
    </row>
    <row r="543" spans="1:6" ht="20" customHeight="1">
      <c r="A543" s="12" t="str">
        <f t="shared" si="8"/>
        <v>y[541]</v>
      </c>
      <c r="B543" s="94" t="s">
        <v>869</v>
      </c>
      <c r="C543" s="62">
        <v>0</v>
      </c>
      <c r="D543" s="44" t="s">
        <v>258</v>
      </c>
      <c r="E543" s="63"/>
      <c r="F543" s="44"/>
    </row>
    <row r="544" spans="1:6" ht="20" customHeight="1">
      <c r="A544" s="12" t="str">
        <f t="shared" si="8"/>
        <v>y[542]</v>
      </c>
      <c r="B544" s="94" t="s">
        <v>870</v>
      </c>
      <c r="C544" s="62">
        <v>0</v>
      </c>
      <c r="D544" s="44" t="s">
        <v>258</v>
      </c>
      <c r="E544" s="63"/>
      <c r="F544" s="44"/>
    </row>
    <row r="545" spans="1:6" ht="20" customHeight="1">
      <c r="A545" s="12" t="str">
        <f t="shared" si="8"/>
        <v>y[543]</v>
      </c>
      <c r="B545" s="94" t="s">
        <v>871</v>
      </c>
      <c r="C545" s="62">
        <v>0</v>
      </c>
      <c r="D545" s="44" t="s">
        <v>258</v>
      </c>
      <c r="E545" s="63"/>
      <c r="F545" s="44"/>
    </row>
    <row r="546" spans="1:6" ht="20" customHeight="1">
      <c r="A546" s="12" t="str">
        <f t="shared" si="8"/>
        <v>y[544]</v>
      </c>
      <c r="B546" s="94" t="s">
        <v>872</v>
      </c>
      <c r="C546" s="62">
        <v>0</v>
      </c>
      <c r="D546" s="44" t="s">
        <v>258</v>
      </c>
      <c r="E546" s="63"/>
      <c r="F546" s="44"/>
    </row>
    <row r="547" spans="1:6" ht="20" customHeight="1">
      <c r="A547" s="12" t="str">
        <f t="shared" si="8"/>
        <v>y[545]</v>
      </c>
      <c r="B547" s="94" t="s">
        <v>873</v>
      </c>
      <c r="C547" s="62">
        <v>0</v>
      </c>
      <c r="D547" s="44" t="s">
        <v>258</v>
      </c>
      <c r="E547" s="63"/>
      <c r="F547" s="44"/>
    </row>
    <row r="548" spans="1:6" ht="20" customHeight="1">
      <c r="A548" s="12" t="str">
        <f t="shared" si="8"/>
        <v>y[546]</v>
      </c>
      <c r="B548" s="94" t="s">
        <v>874</v>
      </c>
      <c r="C548" s="62">
        <v>0</v>
      </c>
      <c r="D548" s="44" t="s">
        <v>258</v>
      </c>
      <c r="E548" s="63"/>
      <c r="F548" s="44"/>
    </row>
    <row r="549" spans="1:6" ht="20" customHeight="1">
      <c r="A549" s="12" t="str">
        <f t="shared" si="8"/>
        <v>y[547]</v>
      </c>
      <c r="B549" s="94" t="s">
        <v>875</v>
      </c>
      <c r="C549" s="62">
        <v>0</v>
      </c>
      <c r="D549" s="44" t="s">
        <v>258</v>
      </c>
      <c r="E549" s="63"/>
      <c r="F549" s="44"/>
    </row>
    <row r="550" spans="1:6" ht="20" customHeight="1">
      <c r="A550" s="12" t="str">
        <f t="shared" si="8"/>
        <v>y[548]</v>
      </c>
      <c r="B550" s="94" t="s">
        <v>876</v>
      </c>
      <c r="C550" s="62">
        <v>0</v>
      </c>
      <c r="D550" s="44" t="s">
        <v>258</v>
      </c>
      <c r="E550" s="63"/>
      <c r="F550" s="44"/>
    </row>
    <row r="551" spans="1:6" ht="20" customHeight="1">
      <c r="A551" s="12" t="str">
        <f t="shared" si="8"/>
        <v>y[549]</v>
      </c>
      <c r="B551" s="94" t="s">
        <v>877</v>
      </c>
      <c r="C551" s="62">
        <v>0</v>
      </c>
      <c r="D551" s="44" t="s">
        <v>258</v>
      </c>
      <c r="E551" s="63"/>
      <c r="F551" s="44"/>
    </row>
    <row r="552" spans="1:6" ht="20" customHeight="1">
      <c r="A552" s="12" t="str">
        <f t="shared" si="8"/>
        <v>y[550]</v>
      </c>
      <c r="B552" s="94" t="s">
        <v>878</v>
      </c>
      <c r="C552" s="62">
        <v>0</v>
      </c>
      <c r="D552" s="44" t="s">
        <v>258</v>
      </c>
      <c r="E552" s="63"/>
      <c r="F552" s="44"/>
    </row>
    <row r="553" spans="1:6" ht="20" customHeight="1">
      <c r="A553" s="12" t="str">
        <f t="shared" si="8"/>
        <v>y[551]</v>
      </c>
      <c r="B553" s="94" t="s">
        <v>879</v>
      </c>
      <c r="C553" s="62">
        <v>0</v>
      </c>
      <c r="D553" s="44" t="s">
        <v>258</v>
      </c>
      <c r="E553" s="63"/>
      <c r="F553" s="44"/>
    </row>
    <row r="554" spans="1:6" ht="20" customHeight="1">
      <c r="A554" s="12" t="str">
        <f t="shared" si="8"/>
        <v>y[552]</v>
      </c>
      <c r="B554" s="94" t="s">
        <v>880</v>
      </c>
      <c r="C554" s="62">
        <v>0</v>
      </c>
      <c r="D554" s="44" t="s">
        <v>258</v>
      </c>
      <c r="E554" s="63"/>
      <c r="F554" s="44"/>
    </row>
    <row r="555" spans="1:6" ht="20" customHeight="1">
      <c r="A555" s="12" t="str">
        <f t="shared" si="8"/>
        <v>y[553]</v>
      </c>
      <c r="B555" s="94" t="s">
        <v>881</v>
      </c>
      <c r="C555" s="62">
        <v>0</v>
      </c>
      <c r="D555" s="44" t="s">
        <v>258</v>
      </c>
      <c r="E555" s="63"/>
      <c r="F555" s="44"/>
    </row>
    <row r="556" spans="1:6" ht="20" customHeight="1">
      <c r="A556" s="12" t="str">
        <f t="shared" si="8"/>
        <v>y[554]</v>
      </c>
      <c r="B556" s="94" t="s">
        <v>882</v>
      </c>
      <c r="C556" s="62">
        <v>0</v>
      </c>
      <c r="D556" s="44" t="s">
        <v>258</v>
      </c>
      <c r="E556" s="63"/>
      <c r="F556" s="44"/>
    </row>
    <row r="557" spans="1:6" ht="20" customHeight="1">
      <c r="A557" s="12" t="str">
        <f t="shared" si="8"/>
        <v>y[555]</v>
      </c>
      <c r="B557" s="94" t="s">
        <v>883</v>
      </c>
      <c r="C557" s="62">
        <v>0</v>
      </c>
      <c r="D557" s="44" t="s">
        <v>258</v>
      </c>
      <c r="E557" s="63"/>
      <c r="F557" s="44"/>
    </row>
    <row r="558" spans="1:6" ht="20" customHeight="1">
      <c r="A558" s="12" t="str">
        <f t="shared" si="8"/>
        <v>y[556]</v>
      </c>
      <c r="B558" s="94" t="s">
        <v>884</v>
      </c>
      <c r="C558" s="62">
        <v>0</v>
      </c>
      <c r="D558" s="44" t="s">
        <v>258</v>
      </c>
      <c r="E558" s="63"/>
      <c r="F558" s="44"/>
    </row>
    <row r="559" spans="1:6" ht="20" customHeight="1">
      <c r="A559" s="12" t="str">
        <f t="shared" si="8"/>
        <v>y[557]</v>
      </c>
      <c r="B559" s="94" t="s">
        <v>885</v>
      </c>
      <c r="C559" s="62">
        <v>0</v>
      </c>
      <c r="D559" s="44" t="s">
        <v>258</v>
      </c>
      <c r="E559" s="63"/>
      <c r="F559" s="44"/>
    </row>
    <row r="560" spans="1:6" ht="20" customHeight="1">
      <c r="A560" s="12" t="str">
        <f t="shared" si="8"/>
        <v>y[558]</v>
      </c>
      <c r="B560" s="94" t="s">
        <v>886</v>
      </c>
      <c r="C560" s="62">
        <v>0</v>
      </c>
      <c r="D560" s="44" t="s">
        <v>258</v>
      </c>
      <c r="E560" s="63"/>
      <c r="F560" s="44"/>
    </row>
    <row r="561" spans="1:6" ht="20" customHeight="1">
      <c r="A561" s="12" t="str">
        <f t="shared" si="8"/>
        <v>y[559]</v>
      </c>
      <c r="B561" s="94" t="s">
        <v>887</v>
      </c>
      <c r="C561" s="62">
        <v>0</v>
      </c>
      <c r="D561" s="44" t="s">
        <v>258</v>
      </c>
      <c r="E561" s="63"/>
      <c r="F561" s="44"/>
    </row>
    <row r="562" spans="1:6" ht="20" customHeight="1">
      <c r="A562" s="12" t="str">
        <f t="shared" si="8"/>
        <v>y[560]</v>
      </c>
      <c r="B562" s="94" t="s">
        <v>888</v>
      </c>
      <c r="C562" s="62">
        <v>0</v>
      </c>
      <c r="D562" s="44" t="s">
        <v>258</v>
      </c>
      <c r="E562" s="63"/>
      <c r="F562" s="44"/>
    </row>
    <row r="563" spans="1:6" ht="20" customHeight="1">
      <c r="A563" s="12" t="str">
        <f t="shared" si="8"/>
        <v>y[561]</v>
      </c>
      <c r="B563" s="94" t="s">
        <v>889</v>
      </c>
      <c r="C563" s="62">
        <v>0</v>
      </c>
      <c r="D563" s="44" t="s">
        <v>258</v>
      </c>
      <c r="E563" s="63"/>
      <c r="F563" s="44"/>
    </row>
    <row r="564" spans="1:6" ht="20" customHeight="1">
      <c r="A564" s="12" t="str">
        <f t="shared" si="8"/>
        <v>y[562]</v>
      </c>
      <c r="B564" s="94" t="s">
        <v>890</v>
      </c>
      <c r="C564" s="62">
        <v>0</v>
      </c>
      <c r="D564" s="44" t="s">
        <v>258</v>
      </c>
      <c r="E564" s="63"/>
      <c r="F564" s="44"/>
    </row>
    <row r="565" spans="1:6" ht="20" customHeight="1">
      <c r="A565" s="12" t="str">
        <f t="shared" si="8"/>
        <v>y[563]</v>
      </c>
      <c r="B565" s="94" t="s">
        <v>891</v>
      </c>
      <c r="C565" s="62">
        <v>0</v>
      </c>
      <c r="D565" s="44" t="s">
        <v>258</v>
      </c>
      <c r="E565" s="63"/>
      <c r="F565" s="44"/>
    </row>
    <row r="566" spans="1:6" ht="20" customHeight="1">
      <c r="A566" s="12" t="str">
        <f t="shared" si="8"/>
        <v>y[564]</v>
      </c>
      <c r="B566" s="94" t="s">
        <v>892</v>
      </c>
      <c r="C566" s="62">
        <v>0</v>
      </c>
      <c r="D566" s="44" t="s">
        <v>258</v>
      </c>
      <c r="E566" s="63"/>
      <c r="F566" s="44"/>
    </row>
    <row r="567" spans="1:6" ht="20" customHeight="1">
      <c r="A567" s="12" t="str">
        <f t="shared" si="8"/>
        <v>y[565]</v>
      </c>
      <c r="B567" s="94" t="s">
        <v>893</v>
      </c>
      <c r="C567" s="62">
        <v>0</v>
      </c>
      <c r="D567" s="44" t="s">
        <v>258</v>
      </c>
      <c r="E567" s="63"/>
      <c r="F567" s="44"/>
    </row>
    <row r="568" spans="1:6" ht="20" customHeight="1">
      <c r="A568" s="12" t="str">
        <f t="shared" si="8"/>
        <v>y[566]</v>
      </c>
      <c r="B568" s="94" t="s">
        <v>894</v>
      </c>
      <c r="C568" s="62">
        <v>0</v>
      </c>
      <c r="D568" s="44" t="s">
        <v>258</v>
      </c>
      <c r="E568" s="63"/>
      <c r="F568" s="44"/>
    </row>
    <row r="569" spans="1:6" ht="20" customHeight="1">
      <c r="A569" s="12" t="str">
        <f t="shared" si="8"/>
        <v>y[567]</v>
      </c>
      <c r="B569" s="95" t="s">
        <v>1200</v>
      </c>
      <c r="C569" s="38">
        <v>0</v>
      </c>
      <c r="D569" s="31" t="s">
        <v>258</v>
      </c>
      <c r="E569" s="35"/>
      <c r="F569" s="31"/>
    </row>
    <row r="570" spans="1:6" ht="20" customHeight="1">
      <c r="A570" s="12" t="str">
        <f t="shared" si="8"/>
        <v>y[568]</v>
      </c>
      <c r="B570" s="94" t="s">
        <v>895</v>
      </c>
      <c r="C570" s="62">
        <v>0</v>
      </c>
      <c r="D570" s="44" t="s">
        <v>258</v>
      </c>
      <c r="E570" s="63"/>
      <c r="F570" s="44"/>
    </row>
    <row r="571" spans="1:6" ht="20" customHeight="1">
      <c r="A571" s="12" t="str">
        <f t="shared" si="8"/>
        <v>y[569]</v>
      </c>
      <c r="B571" s="94" t="s">
        <v>896</v>
      </c>
      <c r="C571" s="62">
        <v>0</v>
      </c>
      <c r="D571" s="44" t="s">
        <v>258</v>
      </c>
      <c r="E571" s="71" t="s">
        <v>1374</v>
      </c>
      <c r="F571" s="44"/>
    </row>
    <row r="572" spans="1:6" ht="20" customHeight="1">
      <c r="A572" s="12" t="str">
        <f t="shared" si="8"/>
        <v>y[570]</v>
      </c>
      <c r="B572" s="94" t="s">
        <v>897</v>
      </c>
      <c r="C572" s="62">
        <v>0</v>
      </c>
      <c r="D572" s="44" t="s">
        <v>258</v>
      </c>
      <c r="E572" s="69" t="s">
        <v>1646</v>
      </c>
      <c r="F572" s="44"/>
    </row>
    <row r="573" spans="1:6" ht="20" customHeight="1">
      <c r="A573" s="12" t="str">
        <f t="shared" si="8"/>
        <v>y[571]</v>
      </c>
      <c r="B573" s="94" t="s">
        <v>898</v>
      </c>
      <c r="C573" s="62">
        <v>0</v>
      </c>
      <c r="D573" s="44" t="s">
        <v>258</v>
      </c>
      <c r="E573" s="63" t="s">
        <v>1647</v>
      </c>
      <c r="F573" s="44"/>
    </row>
    <row r="574" spans="1:6" ht="20" customHeight="1">
      <c r="A574" s="12" t="str">
        <f t="shared" si="8"/>
        <v>y[572]</v>
      </c>
      <c r="B574" s="94" t="s">
        <v>899</v>
      </c>
      <c r="C574" s="62">
        <v>0</v>
      </c>
      <c r="D574" s="44" t="s">
        <v>258</v>
      </c>
      <c r="E574" s="63" t="s">
        <v>1653</v>
      </c>
      <c r="F574" s="44"/>
    </row>
    <row r="575" spans="1:6" ht="20" customHeight="1">
      <c r="A575" s="12" t="str">
        <f t="shared" si="8"/>
        <v>y[573]</v>
      </c>
      <c r="B575" s="94" t="s">
        <v>900</v>
      </c>
      <c r="C575" s="62">
        <v>0</v>
      </c>
      <c r="D575" s="44" t="s">
        <v>258</v>
      </c>
      <c r="E575" s="63" t="s">
        <v>1652</v>
      </c>
      <c r="F575" s="44"/>
    </row>
    <row r="576" spans="1:6" ht="20" customHeight="1">
      <c r="A576" s="12" t="str">
        <f t="shared" si="8"/>
        <v>y[574]</v>
      </c>
      <c r="B576" s="94" t="s">
        <v>901</v>
      </c>
      <c r="C576" s="62">
        <v>0</v>
      </c>
      <c r="D576" s="44" t="s">
        <v>258</v>
      </c>
      <c r="E576" s="63" t="s">
        <v>1556</v>
      </c>
      <c r="F576" s="44"/>
    </row>
    <row r="577" spans="1:6" ht="20" customHeight="1">
      <c r="A577" s="12" t="str">
        <f t="shared" si="8"/>
        <v>y[575]</v>
      </c>
      <c r="B577" s="94" t="s">
        <v>902</v>
      </c>
      <c r="C577" s="62">
        <v>0</v>
      </c>
      <c r="D577" s="44" t="s">
        <v>258</v>
      </c>
      <c r="E577" s="63"/>
      <c r="F577" s="44"/>
    </row>
    <row r="578" spans="1:6" ht="20" customHeight="1">
      <c r="A578" s="12" t="str">
        <f t="shared" si="8"/>
        <v>y[576]</v>
      </c>
      <c r="B578" s="94" t="s">
        <v>903</v>
      </c>
      <c r="C578" s="62">
        <v>0</v>
      </c>
      <c r="D578" s="44" t="s">
        <v>258</v>
      </c>
      <c r="E578" s="63"/>
      <c r="F578" s="44"/>
    </row>
    <row r="579" spans="1:6" ht="20" customHeight="1">
      <c r="A579" s="12" t="str">
        <f t="shared" ref="A579:A642" si="9">CONCATENATE("y[", ROW()-2, "]")</f>
        <v>y[577]</v>
      </c>
      <c r="B579" s="94" t="s">
        <v>904</v>
      </c>
      <c r="C579" s="62">
        <v>0</v>
      </c>
      <c r="D579" s="44" t="s">
        <v>258</v>
      </c>
      <c r="E579" s="63"/>
      <c r="F579" s="44"/>
    </row>
    <row r="580" spans="1:6" ht="20" customHeight="1">
      <c r="A580" s="12" t="str">
        <f t="shared" si="9"/>
        <v>y[578]</v>
      </c>
      <c r="B580" s="94" t="s">
        <v>905</v>
      </c>
      <c r="C580" s="62">
        <v>0</v>
      </c>
      <c r="D580" s="44" t="s">
        <v>258</v>
      </c>
      <c r="E580" s="63"/>
      <c r="F580" s="44"/>
    </row>
    <row r="581" spans="1:6" ht="20" customHeight="1">
      <c r="A581" s="12" t="str">
        <f t="shared" si="9"/>
        <v>y[579]</v>
      </c>
      <c r="B581" s="94" t="s">
        <v>906</v>
      </c>
      <c r="C581" s="62">
        <v>0</v>
      </c>
      <c r="D581" s="44" t="s">
        <v>258</v>
      </c>
      <c r="E581" s="63"/>
      <c r="F581" s="44"/>
    </row>
    <row r="582" spans="1:6" ht="20" customHeight="1">
      <c r="A582" s="12" t="str">
        <f t="shared" si="9"/>
        <v>y[580]</v>
      </c>
      <c r="B582" s="94" t="s">
        <v>907</v>
      </c>
      <c r="C582" s="62">
        <v>0</v>
      </c>
      <c r="D582" s="44" t="s">
        <v>258</v>
      </c>
      <c r="E582" s="63"/>
      <c r="F582" s="44"/>
    </row>
    <row r="583" spans="1:6" ht="20" customHeight="1">
      <c r="A583" s="12" t="str">
        <f t="shared" si="9"/>
        <v>y[581]</v>
      </c>
      <c r="B583" s="94" t="s">
        <v>908</v>
      </c>
      <c r="C583" s="62">
        <v>0</v>
      </c>
      <c r="D583" s="44" t="s">
        <v>258</v>
      </c>
      <c r="E583" s="63"/>
      <c r="F583" s="44"/>
    </row>
    <row r="584" spans="1:6" ht="20" customHeight="1">
      <c r="A584" s="12" t="str">
        <f t="shared" si="9"/>
        <v>y[582]</v>
      </c>
      <c r="B584" s="94" t="s">
        <v>909</v>
      </c>
      <c r="C584" s="62">
        <v>0</v>
      </c>
      <c r="D584" s="44" t="s">
        <v>258</v>
      </c>
      <c r="E584" s="63"/>
      <c r="F584" s="44"/>
    </row>
    <row r="585" spans="1:6" ht="20" customHeight="1">
      <c r="A585" s="12" t="str">
        <f t="shared" si="9"/>
        <v>y[583]</v>
      </c>
      <c r="B585" s="94" t="s">
        <v>910</v>
      </c>
      <c r="C585" s="62">
        <v>0</v>
      </c>
      <c r="D585" s="44" t="s">
        <v>258</v>
      </c>
      <c r="E585" s="63"/>
      <c r="F585" s="44"/>
    </row>
    <row r="586" spans="1:6" ht="20" customHeight="1">
      <c r="A586" s="12" t="str">
        <f t="shared" si="9"/>
        <v>y[584]</v>
      </c>
      <c r="B586" s="94" t="s">
        <v>911</v>
      </c>
      <c r="C586" s="62">
        <v>0</v>
      </c>
      <c r="D586" s="44" t="s">
        <v>258</v>
      </c>
      <c r="E586" s="63"/>
      <c r="F586" s="44"/>
    </row>
    <row r="587" spans="1:6" ht="20" customHeight="1">
      <c r="A587" s="12" t="str">
        <f t="shared" si="9"/>
        <v>y[585]</v>
      </c>
      <c r="B587" s="94" t="s">
        <v>912</v>
      </c>
      <c r="C587" s="62">
        <v>0</v>
      </c>
      <c r="D587" s="44" t="s">
        <v>258</v>
      </c>
      <c r="E587" s="63"/>
      <c r="F587" s="44"/>
    </row>
    <row r="588" spans="1:6" ht="20" customHeight="1">
      <c r="A588" s="12" t="str">
        <f t="shared" si="9"/>
        <v>y[586]</v>
      </c>
      <c r="B588" s="94" t="s">
        <v>913</v>
      </c>
      <c r="C588" s="62">
        <v>0</v>
      </c>
      <c r="D588" s="44" t="s">
        <v>258</v>
      </c>
      <c r="E588" s="63"/>
      <c r="F588" s="44"/>
    </row>
    <row r="589" spans="1:6" ht="20" customHeight="1">
      <c r="A589" s="12" t="str">
        <f t="shared" si="9"/>
        <v>y[587]</v>
      </c>
      <c r="B589" s="94" t="s">
        <v>914</v>
      </c>
      <c r="C589" s="62">
        <v>0</v>
      </c>
      <c r="D589" s="44" t="s">
        <v>258</v>
      </c>
      <c r="E589" s="63"/>
      <c r="F589" s="44"/>
    </row>
    <row r="590" spans="1:6" ht="20" customHeight="1">
      <c r="A590" s="12" t="str">
        <f t="shared" si="9"/>
        <v>y[588]</v>
      </c>
      <c r="B590" s="94" t="s">
        <v>915</v>
      </c>
      <c r="C590" s="62">
        <v>0</v>
      </c>
      <c r="D590" s="44" t="s">
        <v>258</v>
      </c>
      <c r="E590" s="63"/>
      <c r="F590" s="44"/>
    </row>
    <row r="591" spans="1:6" ht="20" customHeight="1">
      <c r="A591" s="12" t="str">
        <f t="shared" si="9"/>
        <v>y[589]</v>
      </c>
      <c r="B591" s="94" t="s">
        <v>916</v>
      </c>
      <c r="C591" s="62">
        <v>0</v>
      </c>
      <c r="D591" s="44" t="s">
        <v>258</v>
      </c>
      <c r="E591" s="63"/>
      <c r="F591" s="44"/>
    </row>
    <row r="592" spans="1:6" ht="20" customHeight="1">
      <c r="A592" s="12" t="str">
        <f t="shared" si="9"/>
        <v>y[590]</v>
      </c>
      <c r="B592" s="94" t="s">
        <v>917</v>
      </c>
      <c r="C592" s="62">
        <v>0</v>
      </c>
      <c r="D592" s="44" t="s">
        <v>258</v>
      </c>
      <c r="E592" s="63"/>
      <c r="F592" s="44"/>
    </row>
    <row r="593" spans="1:6" ht="20" customHeight="1">
      <c r="A593" s="12" t="str">
        <f t="shared" si="9"/>
        <v>y[591]</v>
      </c>
      <c r="B593" s="94" t="s">
        <v>918</v>
      </c>
      <c r="C593" s="62">
        <v>0</v>
      </c>
      <c r="D593" s="44" t="s">
        <v>258</v>
      </c>
      <c r="E593" s="63"/>
      <c r="F593" s="44"/>
    </row>
    <row r="594" spans="1:6" ht="20" customHeight="1">
      <c r="A594" s="12" t="str">
        <f t="shared" si="9"/>
        <v>y[592]</v>
      </c>
      <c r="B594" s="94" t="s">
        <v>919</v>
      </c>
      <c r="C594" s="62">
        <v>0</v>
      </c>
      <c r="D594" s="44" t="s">
        <v>258</v>
      </c>
      <c r="E594" s="63"/>
      <c r="F594" s="44"/>
    </row>
    <row r="595" spans="1:6" ht="20" customHeight="1">
      <c r="A595" s="12" t="str">
        <f t="shared" si="9"/>
        <v>y[593]</v>
      </c>
      <c r="B595" s="94" t="s">
        <v>920</v>
      </c>
      <c r="C595" s="62">
        <v>0</v>
      </c>
      <c r="D595" s="44" t="s">
        <v>258</v>
      </c>
      <c r="E595" s="63"/>
      <c r="F595" s="44"/>
    </row>
    <row r="596" spans="1:6" ht="20" customHeight="1">
      <c r="A596" s="12" t="str">
        <f t="shared" si="9"/>
        <v>y[594]</v>
      </c>
      <c r="B596" s="94" t="s">
        <v>921</v>
      </c>
      <c r="C596" s="62">
        <v>0</v>
      </c>
      <c r="D596" s="44" t="s">
        <v>258</v>
      </c>
      <c r="E596" s="63"/>
      <c r="F596" s="44"/>
    </row>
    <row r="597" spans="1:6" ht="20" customHeight="1">
      <c r="A597" s="12" t="str">
        <f t="shared" si="9"/>
        <v>y[595]</v>
      </c>
      <c r="B597" s="94" t="s">
        <v>922</v>
      </c>
      <c r="C597" s="62">
        <v>0</v>
      </c>
      <c r="D597" s="44" t="s">
        <v>258</v>
      </c>
      <c r="E597" s="63"/>
      <c r="F597" s="44"/>
    </row>
    <row r="598" spans="1:6" ht="20" customHeight="1">
      <c r="A598" s="12" t="str">
        <f t="shared" si="9"/>
        <v>y[596]</v>
      </c>
      <c r="B598" s="94" t="s">
        <v>923</v>
      </c>
      <c r="C598" s="62">
        <v>0</v>
      </c>
      <c r="D598" s="44" t="s">
        <v>258</v>
      </c>
      <c r="E598" s="63"/>
      <c r="F598" s="44"/>
    </row>
    <row r="599" spans="1:6" ht="20" customHeight="1">
      <c r="A599" s="12" t="str">
        <f t="shared" si="9"/>
        <v>y[597]</v>
      </c>
      <c r="B599" s="94" t="s">
        <v>924</v>
      </c>
      <c r="C599" s="62">
        <v>0</v>
      </c>
      <c r="D599" s="44" t="s">
        <v>258</v>
      </c>
      <c r="E599" s="63"/>
      <c r="F599" s="44"/>
    </row>
    <row r="600" spans="1:6" ht="20" customHeight="1">
      <c r="A600" s="12" t="str">
        <f t="shared" si="9"/>
        <v>y[598]</v>
      </c>
      <c r="B600" s="94" t="s">
        <v>925</v>
      </c>
      <c r="C600" s="62">
        <v>0</v>
      </c>
      <c r="D600" s="44" t="s">
        <v>258</v>
      </c>
      <c r="E600" s="63"/>
      <c r="F600" s="44"/>
    </row>
    <row r="601" spans="1:6" ht="20" customHeight="1">
      <c r="A601" s="12" t="str">
        <f t="shared" si="9"/>
        <v>y[599]</v>
      </c>
      <c r="B601" s="94" t="s">
        <v>926</v>
      </c>
      <c r="C601" s="62">
        <v>0</v>
      </c>
      <c r="D601" s="44" t="s">
        <v>258</v>
      </c>
      <c r="E601" s="63"/>
      <c r="F601" s="44"/>
    </row>
    <row r="602" spans="1:6" ht="20" customHeight="1">
      <c r="A602" s="12" t="str">
        <f t="shared" si="9"/>
        <v>y[600]</v>
      </c>
      <c r="B602" s="94" t="s">
        <v>927</v>
      </c>
      <c r="C602" s="62">
        <v>0</v>
      </c>
      <c r="D602" s="44" t="s">
        <v>258</v>
      </c>
      <c r="E602" s="63"/>
      <c r="F602" s="44"/>
    </row>
    <row r="603" spans="1:6" ht="20" customHeight="1">
      <c r="A603" s="12" t="str">
        <f t="shared" si="9"/>
        <v>y[601]</v>
      </c>
      <c r="B603" s="94" t="s">
        <v>928</v>
      </c>
      <c r="C603" s="62">
        <v>0</v>
      </c>
      <c r="D603" s="44" t="s">
        <v>258</v>
      </c>
      <c r="E603" s="63"/>
      <c r="F603" s="44"/>
    </row>
    <row r="604" spans="1:6" ht="20" customHeight="1">
      <c r="A604" s="12" t="str">
        <f t="shared" si="9"/>
        <v>y[602]</v>
      </c>
      <c r="B604" s="94" t="s">
        <v>929</v>
      </c>
      <c r="C604" s="62">
        <v>0</v>
      </c>
      <c r="D604" s="44" t="s">
        <v>258</v>
      </c>
      <c r="E604" s="63"/>
      <c r="F604" s="44"/>
    </row>
    <row r="605" spans="1:6" ht="20" customHeight="1">
      <c r="A605" s="12" t="str">
        <f t="shared" si="9"/>
        <v>y[603]</v>
      </c>
      <c r="B605" s="94" t="s">
        <v>930</v>
      </c>
      <c r="C605" s="62">
        <v>0</v>
      </c>
      <c r="D605" s="44" t="s">
        <v>258</v>
      </c>
      <c r="E605" s="63"/>
      <c r="F605" s="44"/>
    </row>
    <row r="606" spans="1:6" ht="20" customHeight="1">
      <c r="A606" s="12" t="str">
        <f t="shared" si="9"/>
        <v>y[604]</v>
      </c>
      <c r="B606" s="95" t="s">
        <v>1201</v>
      </c>
      <c r="C606" s="38">
        <v>0</v>
      </c>
      <c r="D606" s="31" t="s">
        <v>258</v>
      </c>
      <c r="E606" s="35"/>
      <c r="F606" s="31"/>
    </row>
    <row r="607" spans="1:6" ht="20" customHeight="1">
      <c r="A607" s="12" t="str">
        <f t="shared" si="9"/>
        <v>y[605]</v>
      </c>
      <c r="B607" s="95" t="s">
        <v>931</v>
      </c>
      <c r="C607" s="38">
        <v>0</v>
      </c>
      <c r="D607" s="31" t="s">
        <v>258</v>
      </c>
      <c r="E607" s="35"/>
      <c r="F607" s="31"/>
    </row>
    <row r="608" spans="1:6" ht="20" customHeight="1">
      <c r="A608" s="12" t="str">
        <f t="shared" si="9"/>
        <v>y[606]</v>
      </c>
      <c r="B608" s="94" t="s">
        <v>932</v>
      </c>
      <c r="C608" s="62">
        <v>0</v>
      </c>
      <c r="D608" s="44" t="s">
        <v>258</v>
      </c>
      <c r="E608" s="67" t="s">
        <v>1375</v>
      </c>
      <c r="F608" s="44"/>
    </row>
    <row r="609" spans="1:6" ht="20" customHeight="1">
      <c r="A609" s="12" t="str">
        <f t="shared" si="9"/>
        <v>y[607]</v>
      </c>
      <c r="B609" s="94" t="s">
        <v>933</v>
      </c>
      <c r="C609" s="62">
        <v>0</v>
      </c>
      <c r="D609" s="44" t="s">
        <v>258</v>
      </c>
      <c r="E609" s="63"/>
      <c r="F609" s="44"/>
    </row>
    <row r="610" spans="1:6" ht="20" customHeight="1">
      <c r="A610" s="12" t="str">
        <f t="shared" si="9"/>
        <v>y[608]</v>
      </c>
      <c r="B610" s="94" t="s">
        <v>934</v>
      </c>
      <c r="C610" s="62">
        <v>0</v>
      </c>
      <c r="D610" s="44" t="s">
        <v>258</v>
      </c>
      <c r="E610" s="63"/>
      <c r="F610" s="44"/>
    </row>
    <row r="611" spans="1:6" ht="20" customHeight="1">
      <c r="A611" s="12" t="str">
        <f t="shared" si="9"/>
        <v>y[609]</v>
      </c>
      <c r="B611" s="94" t="s">
        <v>935</v>
      </c>
      <c r="C611" s="62">
        <v>0</v>
      </c>
      <c r="D611" s="44" t="s">
        <v>258</v>
      </c>
      <c r="E611" s="63"/>
      <c r="F611" s="44"/>
    </row>
    <row r="612" spans="1:6" ht="20" customHeight="1">
      <c r="A612" s="12" t="str">
        <f t="shared" si="9"/>
        <v>y[610]</v>
      </c>
      <c r="B612" s="95" t="s">
        <v>936</v>
      </c>
      <c r="C612" s="38">
        <v>0</v>
      </c>
      <c r="D612" s="31" t="s">
        <v>258</v>
      </c>
      <c r="E612" s="35"/>
      <c r="F612" s="31"/>
    </row>
    <row r="613" spans="1:6" ht="20" customHeight="1">
      <c r="A613" s="12" t="str">
        <f t="shared" si="9"/>
        <v>y[611]</v>
      </c>
      <c r="B613" s="94" t="s">
        <v>937</v>
      </c>
      <c r="C613" s="62">
        <v>0</v>
      </c>
      <c r="D613" s="44" t="s">
        <v>258</v>
      </c>
      <c r="E613" s="63" t="s">
        <v>1376</v>
      </c>
      <c r="F613" s="44"/>
    </row>
    <row r="614" spans="1:6" ht="20" customHeight="1">
      <c r="A614" s="12" t="str">
        <f t="shared" si="9"/>
        <v>y[612]</v>
      </c>
      <c r="B614" s="94" t="s">
        <v>938</v>
      </c>
      <c r="C614" s="62">
        <v>0</v>
      </c>
      <c r="D614" s="44" t="s">
        <v>258</v>
      </c>
      <c r="E614" s="67" t="s">
        <v>1377</v>
      </c>
      <c r="F614" s="44"/>
    </row>
    <row r="615" spans="1:6" ht="20" customHeight="1">
      <c r="A615" s="12" t="str">
        <f t="shared" si="9"/>
        <v>y[613]</v>
      </c>
      <c r="B615" s="94" t="s">
        <v>939</v>
      </c>
      <c r="C615" s="62">
        <v>0</v>
      </c>
      <c r="D615" s="44" t="s">
        <v>258</v>
      </c>
      <c r="E615" s="67" t="s">
        <v>1378</v>
      </c>
      <c r="F615" s="44"/>
    </row>
    <row r="616" spans="1:6" ht="20" customHeight="1">
      <c r="A616" s="12" t="str">
        <f t="shared" si="9"/>
        <v>y[614]</v>
      </c>
      <c r="B616" s="94" t="s">
        <v>940</v>
      </c>
      <c r="C616" s="62">
        <v>0</v>
      </c>
      <c r="D616" s="44" t="s">
        <v>258</v>
      </c>
      <c r="E616" s="67" t="s">
        <v>1379</v>
      </c>
      <c r="F616" s="44"/>
    </row>
    <row r="617" spans="1:6" ht="20" customHeight="1">
      <c r="A617" s="12" t="str">
        <f t="shared" si="9"/>
        <v>y[615]</v>
      </c>
      <c r="B617" s="95" t="s">
        <v>941</v>
      </c>
      <c r="C617" s="38">
        <v>0</v>
      </c>
      <c r="D617" s="31" t="s">
        <v>258</v>
      </c>
      <c r="E617" s="70" t="s">
        <v>1380</v>
      </c>
      <c r="F617" s="31"/>
    </row>
    <row r="618" spans="1:6" ht="20" customHeight="1">
      <c r="A618" s="12" t="str">
        <f t="shared" si="9"/>
        <v>y[616]</v>
      </c>
      <c r="B618" s="94" t="s">
        <v>942</v>
      </c>
      <c r="C618" s="62">
        <v>0</v>
      </c>
      <c r="D618" s="44" t="s">
        <v>258</v>
      </c>
      <c r="E618" s="63"/>
      <c r="F618" s="44"/>
    </row>
    <row r="619" spans="1:6" ht="20" customHeight="1">
      <c r="A619" s="12" t="str">
        <f t="shared" si="9"/>
        <v>y[617]</v>
      </c>
      <c r="B619" s="94" t="s">
        <v>943</v>
      </c>
      <c r="C619" s="62">
        <v>0</v>
      </c>
      <c r="D619" s="44" t="s">
        <v>258</v>
      </c>
      <c r="E619" s="71" t="s">
        <v>1381</v>
      </c>
      <c r="F619" s="44"/>
    </row>
    <row r="620" spans="1:6" ht="20" customHeight="1">
      <c r="A620" s="12" t="str">
        <f t="shared" si="9"/>
        <v>y[618]</v>
      </c>
      <c r="B620" s="94" t="s">
        <v>944</v>
      </c>
      <c r="C620" s="62">
        <v>0</v>
      </c>
      <c r="D620" s="44" t="s">
        <v>258</v>
      </c>
      <c r="E620" s="69" t="s">
        <v>1382</v>
      </c>
      <c r="F620" s="44"/>
    </row>
    <row r="621" spans="1:6" ht="20" customHeight="1">
      <c r="A621" s="12" t="str">
        <f t="shared" si="9"/>
        <v>y[619]</v>
      </c>
      <c r="B621" s="94" t="s">
        <v>945</v>
      </c>
      <c r="C621" s="62">
        <v>0</v>
      </c>
      <c r="D621" s="44" t="s">
        <v>258</v>
      </c>
      <c r="E621" s="63" t="s">
        <v>1552</v>
      </c>
      <c r="F621" s="44"/>
    </row>
    <row r="622" spans="1:6" ht="20" customHeight="1">
      <c r="A622" s="12" t="str">
        <f t="shared" si="9"/>
        <v>y[620]</v>
      </c>
      <c r="B622" s="94" t="s">
        <v>946</v>
      </c>
      <c r="C622" s="62">
        <v>0</v>
      </c>
      <c r="D622" s="44" t="s">
        <v>258</v>
      </c>
      <c r="E622" s="63" t="s">
        <v>1553</v>
      </c>
      <c r="F622" s="44"/>
    </row>
    <row r="623" spans="1:6" ht="20" customHeight="1">
      <c r="A623" s="12" t="str">
        <f t="shared" si="9"/>
        <v>y[621]</v>
      </c>
      <c r="B623" s="94" t="s">
        <v>947</v>
      </c>
      <c r="C623" s="62">
        <v>0</v>
      </c>
      <c r="D623" s="44" t="s">
        <v>258</v>
      </c>
      <c r="E623" s="63" t="s">
        <v>1583</v>
      </c>
      <c r="F623" s="44"/>
    </row>
    <row r="624" spans="1:6" ht="20" customHeight="1">
      <c r="A624" s="12" t="str">
        <f t="shared" si="9"/>
        <v>y[622]</v>
      </c>
      <c r="B624" s="94" t="s">
        <v>948</v>
      </c>
      <c r="C624" s="62">
        <v>0</v>
      </c>
      <c r="D624" s="44" t="s">
        <v>258</v>
      </c>
      <c r="E624" s="63" t="s">
        <v>1557</v>
      </c>
      <c r="F624" s="44"/>
    </row>
    <row r="625" spans="1:6" ht="20" customHeight="1">
      <c r="A625" s="12" t="str">
        <f t="shared" si="9"/>
        <v>y[623]</v>
      </c>
      <c r="B625" s="94" t="s">
        <v>949</v>
      </c>
      <c r="C625" s="62">
        <v>0</v>
      </c>
      <c r="D625" s="44" t="s">
        <v>258</v>
      </c>
      <c r="E625" s="63"/>
      <c r="F625" s="44"/>
    </row>
    <row r="626" spans="1:6" ht="20" customHeight="1">
      <c r="A626" s="12" t="str">
        <f t="shared" si="9"/>
        <v>y[624]</v>
      </c>
      <c r="B626" s="94" t="s">
        <v>950</v>
      </c>
      <c r="C626" s="62">
        <v>0</v>
      </c>
      <c r="D626" s="44" t="s">
        <v>258</v>
      </c>
      <c r="E626" s="63"/>
      <c r="F626" s="44"/>
    </row>
    <row r="627" spans="1:6" ht="20" customHeight="1">
      <c r="A627" s="12" t="str">
        <f t="shared" si="9"/>
        <v>y[625]</v>
      </c>
      <c r="B627" s="94" t="s">
        <v>951</v>
      </c>
      <c r="C627" s="62">
        <v>0</v>
      </c>
      <c r="D627" s="44" t="s">
        <v>258</v>
      </c>
      <c r="E627" s="63"/>
      <c r="F627" s="44"/>
    </row>
    <row r="628" spans="1:6" ht="20" customHeight="1">
      <c r="A628" s="12" t="str">
        <f t="shared" si="9"/>
        <v>y[626]</v>
      </c>
      <c r="B628" s="94" t="s">
        <v>952</v>
      </c>
      <c r="C628" s="62">
        <v>0</v>
      </c>
      <c r="D628" s="44" t="s">
        <v>258</v>
      </c>
      <c r="E628" s="63"/>
      <c r="F628" s="44"/>
    </row>
    <row r="629" spans="1:6" ht="20" customHeight="1">
      <c r="A629" s="12" t="str">
        <f t="shared" si="9"/>
        <v>y[627]</v>
      </c>
      <c r="B629" s="94" t="s">
        <v>953</v>
      </c>
      <c r="C629" s="62">
        <v>0</v>
      </c>
      <c r="D629" s="44" t="s">
        <v>258</v>
      </c>
      <c r="E629" s="63"/>
      <c r="F629" s="44"/>
    </row>
    <row r="630" spans="1:6" ht="20" customHeight="1">
      <c r="A630" s="12" t="str">
        <f t="shared" si="9"/>
        <v>y[628]</v>
      </c>
      <c r="B630" s="94" t="s">
        <v>954</v>
      </c>
      <c r="C630" s="62">
        <v>0</v>
      </c>
      <c r="D630" s="44" t="s">
        <v>258</v>
      </c>
      <c r="E630" s="63"/>
      <c r="F630" s="44"/>
    </row>
    <row r="631" spans="1:6" ht="20" customHeight="1">
      <c r="A631" s="12" t="str">
        <f t="shared" si="9"/>
        <v>y[629]</v>
      </c>
      <c r="B631" s="94" t="s">
        <v>955</v>
      </c>
      <c r="C631" s="62">
        <v>0</v>
      </c>
      <c r="D631" s="44" t="s">
        <v>258</v>
      </c>
      <c r="E631" s="63"/>
      <c r="F631" s="44"/>
    </row>
    <row r="632" spans="1:6" ht="20" customHeight="1">
      <c r="A632" s="12" t="str">
        <f t="shared" si="9"/>
        <v>y[630]</v>
      </c>
      <c r="B632" s="94" t="s">
        <v>956</v>
      </c>
      <c r="C632" s="62">
        <v>0</v>
      </c>
      <c r="D632" s="44" t="s">
        <v>258</v>
      </c>
      <c r="E632" s="63"/>
      <c r="F632" s="44"/>
    </row>
    <row r="633" spans="1:6" ht="20" customHeight="1">
      <c r="A633" s="12" t="str">
        <f t="shared" si="9"/>
        <v>y[631]</v>
      </c>
      <c r="B633" s="94" t="s">
        <v>957</v>
      </c>
      <c r="C633" s="62">
        <v>0</v>
      </c>
      <c r="D633" s="44" t="s">
        <v>258</v>
      </c>
      <c r="E633" s="63"/>
      <c r="F633" s="44"/>
    </row>
    <row r="634" spans="1:6" ht="20" customHeight="1">
      <c r="A634" s="12" t="str">
        <f t="shared" si="9"/>
        <v>y[632]</v>
      </c>
      <c r="B634" s="94" t="s">
        <v>958</v>
      </c>
      <c r="C634" s="62">
        <v>0</v>
      </c>
      <c r="D634" s="44" t="s">
        <v>258</v>
      </c>
      <c r="E634" s="63"/>
      <c r="F634" s="44"/>
    </row>
    <row r="635" spans="1:6" ht="20" customHeight="1">
      <c r="A635" s="12" t="str">
        <f t="shared" si="9"/>
        <v>y[633]</v>
      </c>
      <c r="B635" s="94" t="s">
        <v>959</v>
      </c>
      <c r="C635" s="62">
        <v>0</v>
      </c>
      <c r="D635" s="44" t="s">
        <v>258</v>
      </c>
      <c r="E635" s="63"/>
      <c r="F635" s="44"/>
    </row>
    <row r="636" spans="1:6" ht="20" customHeight="1">
      <c r="A636" s="12" t="str">
        <f t="shared" si="9"/>
        <v>y[634]</v>
      </c>
      <c r="B636" s="94" t="s">
        <v>960</v>
      </c>
      <c r="C636" s="62">
        <v>0</v>
      </c>
      <c r="D636" s="44" t="s">
        <v>258</v>
      </c>
      <c r="E636" s="63"/>
      <c r="F636" s="44"/>
    </row>
    <row r="637" spans="1:6" ht="20" customHeight="1">
      <c r="A637" s="12" t="str">
        <f t="shared" si="9"/>
        <v>y[635]</v>
      </c>
      <c r="B637" s="94" t="s">
        <v>961</v>
      </c>
      <c r="C637" s="62">
        <v>0</v>
      </c>
      <c r="D637" s="44" t="s">
        <v>258</v>
      </c>
      <c r="E637" s="63"/>
      <c r="F637" s="44"/>
    </row>
    <row r="638" spans="1:6" ht="20" customHeight="1">
      <c r="A638" s="12" t="str">
        <f t="shared" si="9"/>
        <v>y[636]</v>
      </c>
      <c r="B638" s="94" t="s">
        <v>962</v>
      </c>
      <c r="C638" s="62">
        <v>0</v>
      </c>
      <c r="D638" s="44" t="s">
        <v>258</v>
      </c>
      <c r="E638" s="63"/>
      <c r="F638" s="44"/>
    </row>
    <row r="639" spans="1:6" ht="20" customHeight="1">
      <c r="A639" s="12" t="str">
        <f t="shared" si="9"/>
        <v>y[637]</v>
      </c>
      <c r="B639" s="94" t="s">
        <v>963</v>
      </c>
      <c r="C639" s="62">
        <v>0</v>
      </c>
      <c r="D639" s="44" t="s">
        <v>258</v>
      </c>
      <c r="E639" s="63"/>
      <c r="F639" s="44"/>
    </row>
    <row r="640" spans="1:6" ht="20" customHeight="1">
      <c r="A640" s="12" t="str">
        <f t="shared" si="9"/>
        <v>y[638]</v>
      </c>
      <c r="B640" s="94" t="s">
        <v>964</v>
      </c>
      <c r="C640" s="62">
        <v>0</v>
      </c>
      <c r="D640" s="44" t="s">
        <v>258</v>
      </c>
      <c r="E640" s="63"/>
      <c r="F640" s="44"/>
    </row>
    <row r="641" spans="1:6" ht="20" customHeight="1">
      <c r="A641" s="12" t="str">
        <f t="shared" si="9"/>
        <v>y[639]</v>
      </c>
      <c r="B641" s="94" t="s">
        <v>965</v>
      </c>
      <c r="C641" s="62">
        <v>0</v>
      </c>
      <c r="D641" s="44" t="s">
        <v>258</v>
      </c>
      <c r="E641" s="63"/>
      <c r="F641" s="44"/>
    </row>
    <row r="642" spans="1:6" ht="20" customHeight="1">
      <c r="A642" s="12" t="str">
        <f t="shared" si="9"/>
        <v>y[640]</v>
      </c>
      <c r="B642" s="94" t="s">
        <v>966</v>
      </c>
      <c r="C642" s="62">
        <v>0</v>
      </c>
      <c r="D642" s="44" t="s">
        <v>258</v>
      </c>
      <c r="E642" s="63"/>
      <c r="F642" s="44"/>
    </row>
    <row r="643" spans="1:6" ht="20" customHeight="1">
      <c r="A643" s="12" t="str">
        <f t="shared" ref="A643:A701" si="10">CONCATENATE("y[", ROW()-2, "]")</f>
        <v>y[641]</v>
      </c>
      <c r="B643" s="94" t="s">
        <v>967</v>
      </c>
      <c r="C643" s="62">
        <v>0</v>
      </c>
      <c r="D643" s="44" t="s">
        <v>258</v>
      </c>
      <c r="E643" s="63"/>
      <c r="F643" s="44"/>
    </row>
    <row r="644" spans="1:6" ht="20" customHeight="1">
      <c r="A644" s="12" t="str">
        <f t="shared" si="10"/>
        <v>y[642]</v>
      </c>
      <c r="B644" s="94" t="s">
        <v>968</v>
      </c>
      <c r="C644" s="62">
        <v>0</v>
      </c>
      <c r="D644" s="44" t="s">
        <v>258</v>
      </c>
      <c r="E644" s="63"/>
      <c r="F644" s="44"/>
    </row>
    <row r="645" spans="1:6" ht="20" customHeight="1">
      <c r="A645" s="12" t="str">
        <f t="shared" si="10"/>
        <v>y[643]</v>
      </c>
      <c r="B645" s="94" t="s">
        <v>969</v>
      </c>
      <c r="C645" s="62">
        <v>0</v>
      </c>
      <c r="D645" s="44" t="s">
        <v>258</v>
      </c>
      <c r="E645" s="63"/>
      <c r="F645" s="44"/>
    </row>
    <row r="646" spans="1:6" ht="20" customHeight="1">
      <c r="A646" s="12" t="str">
        <f t="shared" si="10"/>
        <v>y[644]</v>
      </c>
      <c r="B646" s="94" t="s">
        <v>970</v>
      </c>
      <c r="C646" s="62">
        <v>0</v>
      </c>
      <c r="D646" s="44" t="s">
        <v>258</v>
      </c>
      <c r="E646" s="63"/>
      <c r="F646" s="44"/>
    </row>
    <row r="647" spans="1:6" ht="20" customHeight="1">
      <c r="A647" s="12" t="str">
        <f t="shared" si="10"/>
        <v>y[645]</v>
      </c>
      <c r="B647" s="94" t="s">
        <v>971</v>
      </c>
      <c r="C647" s="62">
        <v>0</v>
      </c>
      <c r="D647" s="44" t="s">
        <v>258</v>
      </c>
      <c r="E647" s="63"/>
      <c r="F647" s="44"/>
    </row>
    <row r="648" spans="1:6" ht="20" customHeight="1">
      <c r="A648" s="12" t="str">
        <f t="shared" si="10"/>
        <v>y[646]</v>
      </c>
      <c r="B648" s="94" t="s">
        <v>972</v>
      </c>
      <c r="C648" s="62">
        <v>0</v>
      </c>
      <c r="D648" s="44" t="s">
        <v>258</v>
      </c>
      <c r="E648" s="63"/>
      <c r="F648" s="44"/>
    </row>
    <row r="649" spans="1:6" ht="20" customHeight="1">
      <c r="A649" s="12" t="str">
        <f t="shared" si="10"/>
        <v>y[647]</v>
      </c>
      <c r="B649" s="94" t="s">
        <v>973</v>
      </c>
      <c r="C649" s="62">
        <v>0</v>
      </c>
      <c r="D649" s="44" t="s">
        <v>258</v>
      </c>
      <c r="E649" s="63"/>
      <c r="F649" s="44"/>
    </row>
    <row r="650" spans="1:6" ht="20" customHeight="1">
      <c r="A650" s="12" t="str">
        <f t="shared" si="10"/>
        <v>y[648]</v>
      </c>
      <c r="B650" s="94" t="s">
        <v>974</v>
      </c>
      <c r="C650" s="62">
        <v>0</v>
      </c>
      <c r="D650" s="44" t="s">
        <v>258</v>
      </c>
      <c r="E650" s="63"/>
      <c r="F650" s="44"/>
    </row>
    <row r="651" spans="1:6" ht="20" customHeight="1">
      <c r="A651" s="12" t="str">
        <f t="shared" si="10"/>
        <v>y[649]</v>
      </c>
      <c r="B651" s="94" t="s">
        <v>975</v>
      </c>
      <c r="C651" s="62">
        <v>0</v>
      </c>
      <c r="D651" s="44" t="s">
        <v>258</v>
      </c>
      <c r="E651" s="63"/>
      <c r="F651" s="44"/>
    </row>
    <row r="652" spans="1:6" ht="20" customHeight="1">
      <c r="A652" s="12" t="str">
        <f t="shared" si="10"/>
        <v>y[650]</v>
      </c>
      <c r="B652" s="94" t="s">
        <v>976</v>
      </c>
      <c r="C652" s="62">
        <v>0</v>
      </c>
      <c r="D652" s="44" t="s">
        <v>258</v>
      </c>
      <c r="E652" s="63"/>
      <c r="F652" s="44"/>
    </row>
    <row r="653" spans="1:6" ht="20" customHeight="1">
      <c r="A653" s="12" t="str">
        <f t="shared" si="10"/>
        <v>y[651]</v>
      </c>
      <c r="B653" s="94" t="s">
        <v>977</v>
      </c>
      <c r="C653" s="62">
        <v>0</v>
      </c>
      <c r="D653" s="44" t="s">
        <v>258</v>
      </c>
      <c r="E653" s="63"/>
      <c r="F653" s="44"/>
    </row>
    <row r="654" spans="1:6" ht="20" customHeight="1">
      <c r="A654" s="12" t="str">
        <f t="shared" si="10"/>
        <v>y[652]</v>
      </c>
      <c r="B654" s="95" t="s">
        <v>1202</v>
      </c>
      <c r="C654" s="38">
        <v>0</v>
      </c>
      <c r="D654" s="31" t="s">
        <v>258</v>
      </c>
      <c r="E654" s="35"/>
      <c r="F654" s="31"/>
    </row>
    <row r="655" spans="1:6" ht="20" customHeight="1" thickBot="1">
      <c r="A655" s="12" t="str">
        <f t="shared" si="10"/>
        <v>y[653]</v>
      </c>
      <c r="B655" s="96" t="s">
        <v>980</v>
      </c>
      <c r="C655" s="86">
        <v>0</v>
      </c>
      <c r="D655" s="85" t="s">
        <v>258</v>
      </c>
      <c r="E655" s="87"/>
      <c r="F655" s="85"/>
    </row>
    <row r="656" spans="1:6" ht="20" customHeight="1">
      <c r="A656" s="12" t="str">
        <f t="shared" si="10"/>
        <v>y[654]</v>
      </c>
      <c r="B656" s="97" t="s">
        <v>454</v>
      </c>
      <c r="C656" s="9">
        <v>0</v>
      </c>
      <c r="D656" s="6" t="s">
        <v>455</v>
      </c>
    </row>
    <row r="657" spans="1:6" ht="20" customHeight="1">
      <c r="A657" s="12" t="str">
        <f t="shared" si="10"/>
        <v>y[655]</v>
      </c>
      <c r="B657" s="97" t="s">
        <v>783</v>
      </c>
      <c r="C657" s="9">
        <v>0</v>
      </c>
      <c r="D657" s="6" t="s">
        <v>455</v>
      </c>
    </row>
    <row r="658" spans="1:6" ht="20" customHeight="1">
      <c r="A658" s="12" t="str">
        <f t="shared" si="10"/>
        <v>y[656]</v>
      </c>
      <c r="B658" s="97" t="s">
        <v>978</v>
      </c>
      <c r="C658" s="9">
        <v>0</v>
      </c>
      <c r="D658" s="6" t="s">
        <v>473</v>
      </c>
    </row>
    <row r="659" spans="1:6" ht="20" customHeight="1">
      <c r="A659" s="12" t="str">
        <f t="shared" si="10"/>
        <v>y[657]</v>
      </c>
      <c r="B659" s="97" t="s">
        <v>784</v>
      </c>
      <c r="C659" s="9">
        <v>0</v>
      </c>
      <c r="D659" s="6" t="s">
        <v>473</v>
      </c>
    </row>
    <row r="660" spans="1:6" ht="20" customHeight="1">
      <c r="A660" s="12" t="str">
        <f t="shared" si="10"/>
        <v>y[658]</v>
      </c>
      <c r="B660" s="97" t="s">
        <v>1098</v>
      </c>
      <c r="C660" s="9">
        <v>0</v>
      </c>
      <c r="D660" s="6" t="s">
        <v>1099</v>
      </c>
    </row>
    <row r="661" spans="1:6" ht="20" customHeight="1">
      <c r="A661" s="12" t="str">
        <f t="shared" si="10"/>
        <v>y[659]</v>
      </c>
      <c r="B661" s="110" t="s">
        <v>1152</v>
      </c>
      <c r="C661" s="62">
        <v>0</v>
      </c>
      <c r="D661" s="44" t="s">
        <v>258</v>
      </c>
      <c r="E661" s="63"/>
      <c r="F661" s="44"/>
    </row>
    <row r="662" spans="1:6" ht="20" customHeight="1">
      <c r="A662" s="12" t="str">
        <f t="shared" si="10"/>
        <v>y[660]</v>
      </c>
      <c r="B662" s="110" t="s">
        <v>1495</v>
      </c>
      <c r="C662" s="62">
        <v>0</v>
      </c>
      <c r="D662" s="44" t="s">
        <v>258</v>
      </c>
      <c r="E662" s="63"/>
      <c r="F662" s="44"/>
    </row>
    <row r="663" spans="1:6" ht="20" customHeight="1">
      <c r="A663" s="12" t="str">
        <f t="shared" si="10"/>
        <v>y[661]</v>
      </c>
      <c r="B663" s="110" t="s">
        <v>1494</v>
      </c>
      <c r="C663" s="62">
        <v>0</v>
      </c>
      <c r="D663" s="44" t="s">
        <v>258</v>
      </c>
      <c r="E663" s="63"/>
      <c r="F663" s="44"/>
    </row>
    <row r="664" spans="1:6" ht="20" customHeight="1">
      <c r="A664" s="12" t="str">
        <f t="shared" si="10"/>
        <v>y[662]</v>
      </c>
      <c r="B664" s="110" t="s">
        <v>1493</v>
      </c>
      <c r="C664" s="62">
        <v>0</v>
      </c>
      <c r="D664" s="44" t="s">
        <v>1499</v>
      </c>
      <c r="E664" s="63"/>
      <c r="F664" s="44"/>
    </row>
    <row r="665" spans="1:6" ht="20" customHeight="1">
      <c r="A665" s="12" t="str">
        <f t="shared" si="10"/>
        <v>y[663]</v>
      </c>
      <c r="B665" s="89" t="s">
        <v>1475</v>
      </c>
      <c r="C665" s="62">
        <v>0</v>
      </c>
      <c r="D665" s="44" t="s">
        <v>1483</v>
      </c>
      <c r="E665" s="63" t="s">
        <v>1484</v>
      </c>
      <c r="F665" s="44"/>
    </row>
    <row r="666" spans="1:6" ht="20" customHeight="1">
      <c r="A666" s="12" t="str">
        <f t="shared" si="10"/>
        <v>y[664]</v>
      </c>
      <c r="B666" s="89" t="s">
        <v>1476</v>
      </c>
      <c r="C666" s="62">
        <v>0</v>
      </c>
      <c r="D666" s="44" t="s">
        <v>258</v>
      </c>
      <c r="E666" s="63" t="s">
        <v>1485</v>
      </c>
      <c r="F666" s="44"/>
    </row>
    <row r="667" spans="1:6" ht="20" customHeight="1">
      <c r="A667" s="12" t="str">
        <f t="shared" si="10"/>
        <v>y[665]</v>
      </c>
      <c r="B667" s="89" t="s">
        <v>1477</v>
      </c>
      <c r="C667" s="62">
        <v>0</v>
      </c>
      <c r="D667" s="44" t="s">
        <v>258</v>
      </c>
      <c r="E667" s="63" t="s">
        <v>1561</v>
      </c>
      <c r="F667" s="44"/>
    </row>
    <row r="668" spans="1:6" ht="20" customHeight="1">
      <c r="A668" s="12" t="str">
        <f t="shared" si="10"/>
        <v>y[666]</v>
      </c>
      <c r="B668" s="89" t="s">
        <v>1478</v>
      </c>
      <c r="C668" s="62">
        <v>0</v>
      </c>
      <c r="D668" s="44" t="s">
        <v>258</v>
      </c>
      <c r="E668" s="63" t="s">
        <v>1562</v>
      </c>
      <c r="F668" s="44"/>
    </row>
    <row r="669" spans="1:6" ht="20" customHeight="1">
      <c r="A669" s="12" t="str">
        <f t="shared" si="10"/>
        <v>y[667]</v>
      </c>
      <c r="B669" s="89" t="s">
        <v>1486</v>
      </c>
      <c r="C669" s="62">
        <v>0</v>
      </c>
      <c r="D669" s="44" t="s">
        <v>258</v>
      </c>
      <c r="E669" s="63"/>
      <c r="F669" s="44"/>
    </row>
    <row r="670" spans="1:6" ht="20" customHeight="1">
      <c r="A670" s="12" t="str">
        <f t="shared" si="10"/>
        <v>y[668]</v>
      </c>
      <c r="B670" s="94" t="s">
        <v>1479</v>
      </c>
      <c r="C670" s="62">
        <v>0</v>
      </c>
      <c r="D670" s="44" t="s">
        <v>258</v>
      </c>
      <c r="E670" s="63" t="s">
        <v>1488</v>
      </c>
      <c r="F670" s="44"/>
    </row>
    <row r="671" spans="1:6" ht="20" customHeight="1">
      <c r="A671" s="12" t="str">
        <f t="shared" si="10"/>
        <v>y[669]</v>
      </c>
      <c r="B671" s="94" t="s">
        <v>1480</v>
      </c>
      <c r="C671" s="62">
        <v>0</v>
      </c>
      <c r="D671" s="44" t="s">
        <v>258</v>
      </c>
      <c r="E671" s="63" t="s">
        <v>1489</v>
      </c>
      <c r="F671" s="44"/>
    </row>
    <row r="672" spans="1:6" ht="20" customHeight="1">
      <c r="A672" s="12" t="str">
        <f t="shared" si="10"/>
        <v>y[670]</v>
      </c>
      <c r="B672" s="94" t="s">
        <v>1481</v>
      </c>
      <c r="C672" s="62">
        <v>0</v>
      </c>
      <c r="D672" s="44" t="s">
        <v>258</v>
      </c>
      <c r="E672" s="63" t="s">
        <v>1563</v>
      </c>
      <c r="F672" s="44"/>
    </row>
    <row r="673" spans="1:6" ht="20" customHeight="1">
      <c r="A673" s="12" t="str">
        <f t="shared" si="10"/>
        <v>y[671]</v>
      </c>
      <c r="B673" s="94" t="s">
        <v>1482</v>
      </c>
      <c r="C673" s="62">
        <v>0</v>
      </c>
      <c r="D673" s="44" t="s">
        <v>258</v>
      </c>
      <c r="E673" s="63" t="s">
        <v>1564</v>
      </c>
      <c r="F673" s="44"/>
    </row>
    <row r="674" spans="1:6" ht="20" customHeight="1">
      <c r="A674" s="12" t="str">
        <f t="shared" si="10"/>
        <v>y[672]</v>
      </c>
      <c r="B674" s="94" t="s">
        <v>1487</v>
      </c>
      <c r="C674" s="62">
        <v>0</v>
      </c>
      <c r="D674" s="44" t="s">
        <v>258</v>
      </c>
      <c r="E674" s="63"/>
      <c r="F674" s="44"/>
    </row>
    <row r="675" spans="1:6" ht="20" customHeight="1">
      <c r="A675" s="12" t="str">
        <f t="shared" si="10"/>
        <v>y[673]</v>
      </c>
      <c r="B675" s="44" t="s">
        <v>1506</v>
      </c>
      <c r="C675" s="62">
        <v>0</v>
      </c>
      <c r="D675" s="44" t="s">
        <v>1507</v>
      </c>
      <c r="E675" s="63" t="s">
        <v>1508</v>
      </c>
      <c r="F675" s="44"/>
    </row>
    <row r="676" spans="1:6" ht="20" customHeight="1">
      <c r="A676" s="12" t="str">
        <f t="shared" si="10"/>
        <v>y[674]</v>
      </c>
      <c r="B676" s="44" t="s">
        <v>1631</v>
      </c>
      <c r="C676" s="62">
        <v>0</v>
      </c>
      <c r="D676" s="44" t="s">
        <v>1630</v>
      </c>
      <c r="E676" s="63"/>
      <c r="F676" s="44"/>
    </row>
    <row r="677" spans="1:6" ht="20" customHeight="1">
      <c r="A677" s="12" t="str">
        <f t="shared" si="10"/>
        <v>y[675]</v>
      </c>
      <c r="B677" s="44" t="s">
        <v>1632</v>
      </c>
      <c r="C677" s="62">
        <v>0</v>
      </c>
      <c r="D677" s="44" t="s">
        <v>1630</v>
      </c>
      <c r="E677" s="63"/>
      <c r="F677" s="44"/>
    </row>
    <row r="678" spans="1:6" ht="20" customHeight="1">
      <c r="A678" s="12" t="str">
        <f t="shared" si="10"/>
        <v>y[676]</v>
      </c>
      <c r="B678" s="44" t="s">
        <v>577</v>
      </c>
      <c r="C678" s="62"/>
      <c r="D678" s="44"/>
      <c r="E678" s="63"/>
      <c r="F678" s="44" t="s">
        <v>1153</v>
      </c>
    </row>
    <row r="679" spans="1:6" ht="20" customHeight="1">
      <c r="A679" s="12" t="str">
        <f t="shared" si="10"/>
        <v>y[677]</v>
      </c>
      <c r="B679" s="44" t="s">
        <v>577</v>
      </c>
      <c r="C679" s="62"/>
      <c r="D679" s="44"/>
      <c r="E679" s="63"/>
      <c r="F679" s="44" t="s">
        <v>1154</v>
      </c>
    </row>
    <row r="680" spans="1:6" ht="20" customHeight="1">
      <c r="A680" s="12" t="str">
        <f t="shared" si="10"/>
        <v>y[678]</v>
      </c>
      <c r="B680" s="44" t="s">
        <v>577</v>
      </c>
      <c r="C680" s="62"/>
      <c r="D680" s="44"/>
      <c r="E680" s="63"/>
      <c r="F680" s="44" t="s">
        <v>1155</v>
      </c>
    </row>
    <row r="681" spans="1:6" ht="20" customHeight="1">
      <c r="A681" s="12" t="str">
        <f t="shared" si="10"/>
        <v>y[679]</v>
      </c>
      <c r="B681" s="44" t="s">
        <v>577</v>
      </c>
      <c r="C681" s="62"/>
      <c r="D681" s="44"/>
      <c r="E681" s="63"/>
      <c r="F681" s="44" t="s">
        <v>1156</v>
      </c>
    </row>
    <row r="682" spans="1:6" ht="20" customHeight="1">
      <c r="A682" s="12" t="str">
        <f t="shared" si="10"/>
        <v>y[680]</v>
      </c>
      <c r="B682" s="44" t="s">
        <v>577</v>
      </c>
      <c r="C682" s="62"/>
      <c r="D682" s="44"/>
      <c r="E682" s="63"/>
      <c r="F682" s="44" t="s">
        <v>1250</v>
      </c>
    </row>
    <row r="683" spans="1:6" ht="20" customHeight="1">
      <c r="A683" s="12" t="str">
        <f t="shared" si="10"/>
        <v>y[681]</v>
      </c>
      <c r="B683" s="44" t="s">
        <v>577</v>
      </c>
      <c r="C683" s="62"/>
      <c r="D683" s="44"/>
      <c r="E683" s="63"/>
      <c r="F683" s="44" t="s">
        <v>1279</v>
      </c>
    </row>
    <row r="684" spans="1:6" ht="20" customHeight="1">
      <c r="A684" s="12" t="str">
        <f t="shared" si="10"/>
        <v>y[682]</v>
      </c>
      <c r="B684" s="44" t="s">
        <v>577</v>
      </c>
      <c r="C684" s="62"/>
      <c r="D684" s="44"/>
      <c r="E684" s="63"/>
      <c r="F684" s="44" t="s">
        <v>1278</v>
      </c>
    </row>
    <row r="685" spans="1:6" ht="20" customHeight="1">
      <c r="A685" s="12" t="str">
        <f t="shared" si="10"/>
        <v>y[683]</v>
      </c>
      <c r="B685" s="44" t="s">
        <v>577</v>
      </c>
      <c r="C685" s="62"/>
      <c r="D685" s="44"/>
      <c r="E685" s="63"/>
      <c r="F685" s="44" t="s">
        <v>1277</v>
      </c>
    </row>
    <row r="686" spans="1:6" ht="20" customHeight="1">
      <c r="A686" s="12" t="str">
        <f t="shared" si="10"/>
        <v>y[684]</v>
      </c>
      <c r="B686" s="44" t="s">
        <v>577</v>
      </c>
      <c r="C686" s="62"/>
      <c r="D686" s="44"/>
      <c r="E686" s="63"/>
      <c r="F686" s="44" t="s">
        <v>1251</v>
      </c>
    </row>
    <row r="687" spans="1:6" ht="20" customHeight="1">
      <c r="A687" s="12" t="str">
        <f t="shared" si="10"/>
        <v>y[685]</v>
      </c>
      <c r="B687" s="44" t="s">
        <v>577</v>
      </c>
      <c r="C687" s="62"/>
      <c r="D687" s="44"/>
      <c r="E687" s="63"/>
      <c r="F687" s="44" t="s">
        <v>1276</v>
      </c>
    </row>
    <row r="688" spans="1:6" ht="20" customHeight="1">
      <c r="A688" s="12" t="str">
        <f t="shared" si="10"/>
        <v>y[686]</v>
      </c>
      <c r="B688" s="44" t="s">
        <v>577</v>
      </c>
      <c r="C688" s="62"/>
      <c r="D688" s="44"/>
      <c r="E688" s="63"/>
      <c r="F688" s="44" t="s">
        <v>1275</v>
      </c>
    </row>
    <row r="689" spans="1:6" ht="20" customHeight="1">
      <c r="A689" s="12" t="str">
        <f t="shared" si="10"/>
        <v>y[687]</v>
      </c>
      <c r="B689" s="44" t="s">
        <v>577</v>
      </c>
      <c r="C689" s="62"/>
      <c r="D689" s="44"/>
      <c r="E689" s="63"/>
      <c r="F689" s="44" t="s">
        <v>1274</v>
      </c>
    </row>
    <row r="690" spans="1:6" ht="20" customHeight="1">
      <c r="A690" s="12" t="str">
        <f t="shared" si="10"/>
        <v>y[688]</v>
      </c>
      <c r="B690" s="44" t="s">
        <v>577</v>
      </c>
      <c r="C690" s="62"/>
      <c r="D690" s="44"/>
      <c r="E690" s="63"/>
      <c r="F690" s="44" t="s">
        <v>1252</v>
      </c>
    </row>
    <row r="691" spans="1:6" ht="20" customHeight="1">
      <c r="A691" s="12" t="str">
        <f t="shared" si="10"/>
        <v>y[689]</v>
      </c>
      <c r="B691" s="44" t="s">
        <v>577</v>
      </c>
      <c r="C691" s="62"/>
      <c r="D691" s="44"/>
      <c r="E691" s="63"/>
      <c r="F691" s="44" t="s">
        <v>1161</v>
      </c>
    </row>
    <row r="692" spans="1:6" ht="20" customHeight="1">
      <c r="A692" s="12" t="str">
        <f t="shared" si="10"/>
        <v>y[690]</v>
      </c>
      <c r="B692" s="44" t="s">
        <v>577</v>
      </c>
      <c r="C692" s="62"/>
      <c r="D692" s="44"/>
      <c r="E692" s="63"/>
      <c r="F692" s="44" t="s">
        <v>1162</v>
      </c>
    </row>
    <row r="693" spans="1:6" ht="20" customHeight="1">
      <c r="A693" s="12" t="str">
        <f t="shared" si="10"/>
        <v>y[691]</v>
      </c>
      <c r="B693" s="44" t="s">
        <v>577</v>
      </c>
      <c r="C693" s="62"/>
      <c r="D693" s="44"/>
      <c r="E693" s="63"/>
      <c r="F693" s="44" t="s">
        <v>1273</v>
      </c>
    </row>
    <row r="694" spans="1:6" ht="20" customHeight="1">
      <c r="A694" s="12" t="str">
        <f t="shared" si="10"/>
        <v>y[692]</v>
      </c>
      <c r="B694" s="44" t="s">
        <v>577</v>
      </c>
      <c r="C694" s="62"/>
      <c r="D694" s="44"/>
      <c r="E694" s="63"/>
      <c r="F694" s="44"/>
    </row>
    <row r="695" spans="1:6" ht="20" customHeight="1">
      <c r="A695" s="12" t="str">
        <f t="shared" si="10"/>
        <v>y[693]</v>
      </c>
      <c r="B695" s="44" t="s">
        <v>577</v>
      </c>
      <c r="C695" s="62"/>
      <c r="D695" s="44"/>
      <c r="E695" s="63"/>
      <c r="F695" s="44"/>
    </row>
    <row r="696" spans="1:6" ht="20" customHeight="1">
      <c r="A696" s="12" t="str">
        <f t="shared" si="10"/>
        <v>y[694]</v>
      </c>
      <c r="B696" s="44" t="s">
        <v>577</v>
      </c>
      <c r="C696" s="62"/>
      <c r="D696" s="44"/>
      <c r="E696" s="63"/>
      <c r="F696" s="44"/>
    </row>
    <row r="697" spans="1:6" ht="20" customHeight="1">
      <c r="A697" s="12" t="str">
        <f t="shared" si="10"/>
        <v>y[695]</v>
      </c>
      <c r="B697" s="44" t="s">
        <v>577</v>
      </c>
      <c r="C697" s="62"/>
      <c r="D697" s="44"/>
      <c r="E697" s="63"/>
      <c r="F697" s="44"/>
    </row>
    <row r="698" spans="1:6" ht="20" customHeight="1">
      <c r="A698" s="12" t="str">
        <f t="shared" si="10"/>
        <v>y[696]</v>
      </c>
      <c r="B698" s="44" t="s">
        <v>577</v>
      </c>
      <c r="C698" s="62"/>
      <c r="D698" s="44"/>
      <c r="E698" s="63"/>
      <c r="F698" s="44"/>
    </row>
    <row r="699" spans="1:6" ht="20" customHeight="1">
      <c r="A699" s="12" t="str">
        <f t="shared" si="10"/>
        <v>y[697]</v>
      </c>
      <c r="B699" s="44" t="s">
        <v>577</v>
      </c>
      <c r="C699" s="62"/>
      <c r="D699" s="44"/>
      <c r="E699" s="63"/>
      <c r="F699" s="44"/>
    </row>
    <row r="700" spans="1:6" ht="20" customHeight="1">
      <c r="A700" s="12" t="str">
        <f t="shared" si="10"/>
        <v>y[698]</v>
      </c>
      <c r="B700" s="44" t="s">
        <v>577</v>
      </c>
      <c r="C700" s="62"/>
      <c r="D700" s="44"/>
      <c r="E700" s="63"/>
      <c r="F700" s="44"/>
    </row>
    <row r="701" spans="1:6" ht="20" customHeight="1" thickBot="1">
      <c r="A701" s="12" t="str">
        <f t="shared" si="10"/>
        <v>y[699]</v>
      </c>
      <c r="B701" s="75" t="s">
        <v>577</v>
      </c>
      <c r="C701" s="76"/>
      <c r="D701" s="75"/>
      <c r="E701" s="77"/>
      <c r="F701" s="75"/>
    </row>
  </sheetData>
  <phoneticPr fontId="1"/>
  <conditionalFormatting sqref="B461:B567 B657:B659 B1:B110 B112:B147 B149:B185 B187:B296 B298:B333 B335:B381 B383:B418 B420:B456 B458:B459 B569:B604 B606:B652 B654:B655 B701:B1048576">
    <cfRule type="containsText" dxfId="58" priority="752" operator="containsText" text="Dummy">
      <formula>NOT(ISERROR(SEARCH("Dummy",B1)))</formula>
    </cfRule>
  </conditionalFormatting>
  <conditionalFormatting sqref="B460">
    <cfRule type="containsText" dxfId="57" priority="742" operator="containsText" text="Dummy">
      <formula>NOT(ISERROR(SEARCH("Dummy",B460)))</formula>
    </cfRule>
  </conditionalFormatting>
  <conditionalFormatting sqref="B656">
    <cfRule type="containsText" dxfId="56" priority="734" operator="containsText" text="Dummy">
      <formula>NOT(ISERROR(SEARCH("Dummy",B656)))</formula>
    </cfRule>
  </conditionalFormatting>
  <conditionalFormatting sqref="B660">
    <cfRule type="containsText" dxfId="55" priority="685" operator="containsText" text="Dummy">
      <formula>NOT(ISERROR(SEARCH("Dummy",B660)))</formula>
    </cfRule>
  </conditionalFormatting>
  <conditionalFormatting sqref="B661">
    <cfRule type="containsText" dxfId="54" priority="677" operator="containsText" text="Dummy">
      <formula>NOT(ISERROR(SEARCH("Dummy",B661)))</formula>
    </cfRule>
  </conditionalFormatting>
  <conditionalFormatting sqref="B698">
    <cfRule type="containsText" dxfId="53" priority="666" operator="containsText" text="Dummy">
      <formula>NOT(ISERROR(SEARCH("Dummy",B698)))</formula>
    </cfRule>
  </conditionalFormatting>
  <conditionalFormatting sqref="B700">
    <cfRule type="containsText" dxfId="52" priority="668" operator="containsText" text="Dummy">
      <formula>NOT(ISERROR(SEARCH("Dummy",B700)))</formula>
    </cfRule>
  </conditionalFormatting>
  <conditionalFormatting sqref="B692">
    <cfRule type="containsText" dxfId="51" priority="660" operator="containsText" text="Dummy">
      <formula>NOT(ISERROR(SEARCH("Dummy",B692)))</formula>
    </cfRule>
  </conditionalFormatting>
  <conditionalFormatting sqref="B699">
    <cfRule type="containsText" dxfId="50" priority="667" operator="containsText" text="Dummy">
      <formula>NOT(ISERROR(SEARCH("Dummy",B699)))</formula>
    </cfRule>
  </conditionalFormatting>
  <conditionalFormatting sqref="B686">
    <cfRule type="containsText" dxfId="49" priority="654" operator="containsText" text="Dummy">
      <formula>NOT(ISERROR(SEARCH("Dummy",B686)))</formula>
    </cfRule>
  </conditionalFormatting>
  <conditionalFormatting sqref="B697">
    <cfRule type="containsText" dxfId="48" priority="665" operator="containsText" text="Dummy">
      <formula>NOT(ISERROR(SEARCH("Dummy",B697)))</formula>
    </cfRule>
  </conditionalFormatting>
  <conditionalFormatting sqref="B696">
    <cfRule type="containsText" dxfId="47" priority="664" operator="containsText" text="Dummy">
      <formula>NOT(ISERROR(SEARCH("Dummy",B696)))</formula>
    </cfRule>
  </conditionalFormatting>
  <conditionalFormatting sqref="B694">
    <cfRule type="containsText" dxfId="46" priority="662" operator="containsText" text="Dummy">
      <formula>NOT(ISERROR(SEARCH("Dummy",B694)))</formula>
    </cfRule>
  </conditionalFormatting>
  <conditionalFormatting sqref="B695">
    <cfRule type="containsText" dxfId="45" priority="663" operator="containsText" text="Dummy">
      <formula>NOT(ISERROR(SEARCH("Dummy",B695)))</formula>
    </cfRule>
  </conditionalFormatting>
  <conditionalFormatting sqref="B693">
    <cfRule type="containsText" dxfId="44" priority="661" operator="containsText" text="Dummy">
      <formula>NOT(ISERROR(SEARCH("Dummy",B693)))</formula>
    </cfRule>
  </conditionalFormatting>
  <conditionalFormatting sqref="B680">
    <cfRule type="containsText" dxfId="43" priority="648" operator="containsText" text="Dummy">
      <formula>NOT(ISERROR(SEARCH("Dummy",B680)))</formula>
    </cfRule>
  </conditionalFormatting>
  <conditionalFormatting sqref="B691">
    <cfRule type="containsText" dxfId="42" priority="659" operator="containsText" text="Dummy">
      <formula>NOT(ISERROR(SEARCH("Dummy",B691)))</formula>
    </cfRule>
  </conditionalFormatting>
  <conditionalFormatting sqref="B690">
    <cfRule type="containsText" dxfId="41" priority="658" operator="containsText" text="Dummy">
      <formula>NOT(ISERROR(SEARCH("Dummy",B690)))</formula>
    </cfRule>
  </conditionalFormatting>
  <conditionalFormatting sqref="B688">
    <cfRule type="containsText" dxfId="40" priority="656" operator="containsText" text="Dummy">
      <formula>NOT(ISERROR(SEARCH("Dummy",B688)))</formula>
    </cfRule>
  </conditionalFormatting>
  <conditionalFormatting sqref="B689">
    <cfRule type="containsText" dxfId="39" priority="657" operator="containsText" text="Dummy">
      <formula>NOT(ISERROR(SEARCH("Dummy",B689)))</formula>
    </cfRule>
  </conditionalFormatting>
  <conditionalFormatting sqref="B687">
    <cfRule type="containsText" dxfId="38" priority="655" operator="containsText" text="Dummy">
      <formula>NOT(ISERROR(SEARCH("Dummy",B687)))</formula>
    </cfRule>
  </conditionalFormatting>
  <conditionalFormatting sqref="B674">
    <cfRule type="containsText" dxfId="37" priority="642" operator="containsText" text="Dummy">
      <formula>NOT(ISERROR(SEARCH("Dummy",B674)))</formula>
    </cfRule>
  </conditionalFormatting>
  <conditionalFormatting sqref="B685">
    <cfRule type="containsText" dxfId="36" priority="653" operator="containsText" text="Dummy">
      <formula>NOT(ISERROR(SEARCH("Dummy",B685)))</formula>
    </cfRule>
  </conditionalFormatting>
  <conditionalFormatting sqref="B684">
    <cfRule type="containsText" dxfId="35" priority="652" operator="containsText" text="Dummy">
      <formula>NOT(ISERROR(SEARCH("Dummy",B684)))</formula>
    </cfRule>
  </conditionalFormatting>
  <conditionalFormatting sqref="B682">
    <cfRule type="containsText" dxfId="34" priority="650" operator="containsText" text="Dummy">
      <formula>NOT(ISERROR(SEARCH("Dummy",B682)))</formula>
    </cfRule>
  </conditionalFormatting>
  <conditionalFormatting sqref="B683">
    <cfRule type="containsText" dxfId="33" priority="651" operator="containsText" text="Dummy">
      <formula>NOT(ISERROR(SEARCH("Dummy",B683)))</formula>
    </cfRule>
  </conditionalFormatting>
  <conditionalFormatting sqref="B681">
    <cfRule type="containsText" dxfId="32" priority="649" operator="containsText" text="Dummy">
      <formula>NOT(ISERROR(SEARCH("Dummy",B681)))</formula>
    </cfRule>
  </conditionalFormatting>
  <conditionalFormatting sqref="B679">
    <cfRule type="containsText" dxfId="31" priority="647" operator="containsText" text="Dummy">
      <formula>NOT(ISERROR(SEARCH("Dummy",B679)))</formula>
    </cfRule>
  </conditionalFormatting>
  <conditionalFormatting sqref="B678">
    <cfRule type="containsText" dxfId="30" priority="646" operator="containsText" text="Dummy">
      <formula>NOT(ISERROR(SEARCH("Dummy",B678)))</formula>
    </cfRule>
  </conditionalFormatting>
  <conditionalFormatting sqref="B676">
    <cfRule type="containsText" dxfId="29" priority="644" operator="containsText" text="Dummy">
      <formula>NOT(ISERROR(SEARCH("Dummy",B676)))</formula>
    </cfRule>
  </conditionalFormatting>
  <conditionalFormatting sqref="B677">
    <cfRule type="containsText" dxfId="28" priority="645" operator="containsText" text="Dummy">
      <formula>NOT(ISERROR(SEARCH("Dummy",B677)))</formula>
    </cfRule>
  </conditionalFormatting>
  <conditionalFormatting sqref="B675">
    <cfRule type="containsText" dxfId="27" priority="643" operator="containsText" text="Dummy">
      <formula>NOT(ISERROR(SEARCH("Dummy",B675)))</formula>
    </cfRule>
  </conditionalFormatting>
  <conditionalFormatting sqref="B662">
    <cfRule type="containsText" dxfId="26" priority="630" operator="containsText" text="Dummy">
      <formula>NOT(ISERROR(SEARCH("Dummy",B662)))</formula>
    </cfRule>
  </conditionalFormatting>
  <conditionalFormatting sqref="B673">
    <cfRule type="containsText" dxfId="25" priority="641" operator="containsText" text="Dummy">
      <formula>NOT(ISERROR(SEARCH("Dummy",B673)))</formula>
    </cfRule>
  </conditionalFormatting>
  <conditionalFormatting sqref="B664">
    <cfRule type="containsText" dxfId="24" priority="632" operator="containsText" text="Dummy">
      <formula>NOT(ISERROR(SEARCH("Dummy",B664)))</formula>
    </cfRule>
  </conditionalFormatting>
  <conditionalFormatting sqref="B663">
    <cfRule type="containsText" dxfId="23" priority="631" operator="containsText" text="Dummy">
      <formula>NOT(ISERROR(SEARCH("Dummy",B663)))</formula>
    </cfRule>
  </conditionalFormatting>
  <conditionalFormatting sqref="B111">
    <cfRule type="containsText" dxfId="22" priority="262" operator="containsText" text="Dummy">
      <formula>NOT(ISERROR(SEARCH("Dummy",B111)))</formula>
    </cfRule>
  </conditionalFormatting>
  <conditionalFormatting sqref="B148">
    <cfRule type="containsText" dxfId="21" priority="261" operator="containsText" text="Dummy">
      <formula>NOT(ISERROR(SEARCH("Dummy",B148)))</formula>
    </cfRule>
  </conditionalFormatting>
  <conditionalFormatting sqref="B186">
    <cfRule type="containsText" dxfId="20" priority="260" operator="containsText" text="Dummy">
      <formula>NOT(ISERROR(SEARCH("Dummy",B186)))</formula>
    </cfRule>
  </conditionalFormatting>
  <conditionalFormatting sqref="B297">
    <cfRule type="containsText" dxfId="19" priority="259" operator="containsText" text="Dummy">
      <formula>NOT(ISERROR(SEARCH("Dummy",B297)))</formula>
    </cfRule>
  </conditionalFormatting>
  <conditionalFormatting sqref="B334">
    <cfRule type="containsText" dxfId="18" priority="258" operator="containsText" text="Dummy">
      <formula>NOT(ISERROR(SEARCH("Dummy",B334)))</formula>
    </cfRule>
  </conditionalFormatting>
  <conditionalFormatting sqref="B382">
    <cfRule type="containsText" dxfId="17" priority="257" operator="containsText" text="Dummy">
      <formula>NOT(ISERROR(SEARCH("Dummy",B382)))</formula>
    </cfRule>
  </conditionalFormatting>
  <conditionalFormatting sqref="B419">
    <cfRule type="containsText" dxfId="16" priority="256" operator="containsText" text="Dummy">
      <formula>NOT(ISERROR(SEARCH("Dummy",B419)))</formula>
    </cfRule>
  </conditionalFormatting>
  <conditionalFormatting sqref="B457">
    <cfRule type="containsText" dxfId="15" priority="255" operator="containsText" text="Dummy">
      <formula>NOT(ISERROR(SEARCH("Dummy",B457)))</formula>
    </cfRule>
  </conditionalFormatting>
  <conditionalFormatting sqref="B568">
    <cfRule type="containsText" dxfId="14" priority="254" operator="containsText" text="Dummy">
      <formula>NOT(ISERROR(SEARCH("Dummy",B568)))</formula>
    </cfRule>
  </conditionalFormatting>
  <conditionalFormatting sqref="B605">
    <cfRule type="containsText" dxfId="13" priority="253" operator="containsText" text="Dummy">
      <formula>NOT(ISERROR(SEARCH("Dummy",B605)))</formula>
    </cfRule>
  </conditionalFormatting>
  <conditionalFormatting sqref="B653">
    <cfRule type="containsText" dxfId="12" priority="252" operator="containsText" text="Dummy">
      <formula>NOT(ISERROR(SEARCH("Dummy",B653)))</formula>
    </cfRule>
  </conditionalFormatting>
  <conditionalFormatting sqref="B669">
    <cfRule type="containsText" dxfId="11" priority="58" operator="containsText" text="Dummy">
      <formula>NOT(ISERROR(SEARCH("Dummy",B669)))</formula>
    </cfRule>
  </conditionalFormatting>
  <conditionalFormatting sqref="B668">
    <cfRule type="containsText" dxfId="10" priority="66" operator="containsText" text="Dummy">
      <formula>NOT(ISERROR(SEARCH("Dummy",B668)))</formula>
    </cfRule>
  </conditionalFormatting>
  <conditionalFormatting sqref="B672">
    <cfRule type="containsText" dxfId="9" priority="70" operator="containsText" text="Dummy">
      <formula>NOT(ISERROR(SEARCH("Dummy",B672)))</formula>
    </cfRule>
  </conditionalFormatting>
  <conditionalFormatting sqref="B670">
    <cfRule type="containsText" dxfId="8" priority="68" operator="containsText" text="Dummy">
      <formula>NOT(ISERROR(SEARCH("Dummy",B670)))</formula>
    </cfRule>
  </conditionalFormatting>
  <conditionalFormatting sqref="B671">
    <cfRule type="containsText" dxfId="7" priority="69" operator="containsText" text="Dummy">
      <formula>NOT(ISERROR(SEARCH("Dummy",B671)))</formula>
    </cfRule>
  </conditionalFormatting>
  <conditionalFormatting sqref="B667">
    <cfRule type="containsText" dxfId="6" priority="65" operator="containsText" text="Dummy">
      <formula>NOT(ISERROR(SEARCH("Dummy",B667)))</formula>
    </cfRule>
  </conditionalFormatting>
  <conditionalFormatting sqref="B666">
    <cfRule type="containsText" dxfId="5" priority="64" operator="containsText" text="Dummy">
      <formula>NOT(ISERROR(SEARCH("Dummy",B666)))</formula>
    </cfRule>
  </conditionalFormatting>
  <conditionalFormatting sqref="B665">
    <cfRule type="containsText" dxfId="4" priority="63" operator="containsText" text="Dummy">
      <formula>NOT(ISERROR(SEARCH("Dummy",B665)))</formula>
    </cfRule>
  </conditionalFormatting>
  <conditionalFormatting sqref="B673">
    <cfRule type="containsText" dxfId="3" priority="62" operator="containsText" text="Dummy">
      <formula>NOT(ISERROR(SEARCH("Dummy",B673)))</formula>
    </cfRule>
  </conditionalFormatting>
  <conditionalFormatting sqref="B671">
    <cfRule type="containsText" dxfId="2" priority="60" operator="containsText" text="Dummy">
      <formula>NOT(ISERROR(SEARCH("Dummy",B671)))</formula>
    </cfRule>
  </conditionalFormatting>
  <conditionalFormatting sqref="B672">
    <cfRule type="containsText" dxfId="1" priority="61" operator="containsText" text="Dummy">
      <formula>NOT(ISERROR(SEARCH("Dummy",B672)))</formula>
    </cfRule>
  </conditionalFormatting>
  <conditionalFormatting sqref="B670">
    <cfRule type="containsText" dxfId="0" priority="59" operator="containsText" text="Dummy">
      <formula>NOT(ISERROR(SEARCH("Dummy",B670)))</formula>
    </cfRule>
  </conditionalFormatting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E32"/>
  <sheetViews>
    <sheetView zoomScale="150" zoomScaleNormal="150" workbookViewId="0">
      <pane ySplit="1" topLeftCell="A8" activePane="bottomLeft" state="frozen"/>
      <selection pane="bottomLeft" activeCell="B25" sqref="B25"/>
    </sheetView>
  </sheetViews>
  <sheetFormatPr baseColWidth="10" defaultColWidth="8.83203125" defaultRowHeight="20" customHeight="1"/>
  <cols>
    <col min="1" max="1" width="10.83203125" style="10" customWidth="1"/>
    <col min="2" max="4" width="14.83203125" style="16" customWidth="1"/>
    <col min="5" max="5" width="30.83203125" style="16" customWidth="1"/>
    <col min="6" max="16384" width="8.83203125" style="28"/>
  </cols>
  <sheetData>
    <row r="1" spans="1:5" s="27" customFormat="1" ht="40.25" customHeight="1">
      <c r="A1" s="23" t="s">
        <v>20</v>
      </c>
      <c r="B1" s="36" t="s">
        <v>14</v>
      </c>
      <c r="C1" s="36" t="s">
        <v>13</v>
      </c>
      <c r="D1" s="36" t="s">
        <v>18</v>
      </c>
      <c r="E1" s="36" t="s">
        <v>1</v>
      </c>
    </row>
    <row r="2" spans="1:5" ht="20" customHeight="1">
      <c r="A2" s="50">
        <v>0</v>
      </c>
      <c r="B2" s="51" t="s">
        <v>69</v>
      </c>
      <c r="C2" s="51" t="s">
        <v>149</v>
      </c>
      <c r="D2" s="51" t="s">
        <v>145</v>
      </c>
      <c r="E2" s="51" t="s">
        <v>1145</v>
      </c>
    </row>
    <row r="3" spans="1:5" ht="20" customHeight="1">
      <c r="A3" s="42">
        <v>1</v>
      </c>
      <c r="B3" s="43" t="s">
        <v>59</v>
      </c>
      <c r="C3" s="43" t="s">
        <v>149</v>
      </c>
      <c r="D3" s="43" t="s">
        <v>145</v>
      </c>
      <c r="E3" s="43" t="s">
        <v>130</v>
      </c>
    </row>
    <row r="4" spans="1:5" ht="20" customHeight="1">
      <c r="A4" s="42">
        <v>2</v>
      </c>
      <c r="B4" s="43" t="s">
        <v>32</v>
      </c>
      <c r="C4" s="43" t="s">
        <v>151</v>
      </c>
      <c r="D4" s="43" t="s">
        <v>145</v>
      </c>
      <c r="E4" s="43" t="s">
        <v>128</v>
      </c>
    </row>
    <row r="5" spans="1:5" ht="20" customHeight="1">
      <c r="A5" s="42">
        <v>3</v>
      </c>
      <c r="B5" s="43" t="s">
        <v>79</v>
      </c>
      <c r="C5" s="43" t="s">
        <v>149</v>
      </c>
      <c r="D5" s="43" t="s">
        <v>145</v>
      </c>
      <c r="E5" s="43" t="s">
        <v>127</v>
      </c>
    </row>
    <row r="6" spans="1:5" ht="20" customHeight="1">
      <c r="A6" s="42">
        <v>4</v>
      </c>
      <c r="B6" s="43" t="s">
        <v>107</v>
      </c>
      <c r="C6" s="43" t="s">
        <v>149</v>
      </c>
      <c r="D6" s="43" t="s">
        <v>145</v>
      </c>
      <c r="E6" s="43" t="s">
        <v>87</v>
      </c>
    </row>
    <row r="7" spans="1:5" ht="20" customHeight="1">
      <c r="A7" s="42">
        <v>5</v>
      </c>
      <c r="B7" s="43" t="s">
        <v>1203</v>
      </c>
      <c r="C7" s="43" t="s">
        <v>149</v>
      </c>
      <c r="D7" s="43" t="s">
        <v>145</v>
      </c>
      <c r="E7" s="43" t="s">
        <v>1204</v>
      </c>
    </row>
    <row r="8" spans="1:5" ht="20" customHeight="1">
      <c r="A8" s="42">
        <v>6</v>
      </c>
      <c r="B8" s="43" t="s">
        <v>1206</v>
      </c>
      <c r="C8" s="43" t="s">
        <v>149</v>
      </c>
      <c r="D8" s="43" t="s">
        <v>145</v>
      </c>
      <c r="E8" s="43" t="s">
        <v>1205</v>
      </c>
    </row>
    <row r="9" spans="1:5" ht="20" customHeight="1">
      <c r="A9" s="42">
        <v>7</v>
      </c>
      <c r="B9" s="43" t="s">
        <v>89</v>
      </c>
      <c r="C9" s="43" t="s">
        <v>1584</v>
      </c>
      <c r="D9" s="43" t="s">
        <v>145</v>
      </c>
      <c r="E9" s="43" t="s">
        <v>90</v>
      </c>
    </row>
    <row r="10" spans="1:5" ht="20" customHeight="1">
      <c r="A10" s="42">
        <v>8</v>
      </c>
      <c r="B10" s="43" t="s">
        <v>62</v>
      </c>
      <c r="C10" s="43" t="s">
        <v>149</v>
      </c>
      <c r="D10" s="43" t="s">
        <v>145</v>
      </c>
      <c r="E10" s="43" t="s">
        <v>129</v>
      </c>
    </row>
    <row r="11" spans="1:5" ht="20" customHeight="1">
      <c r="A11" s="42">
        <v>9</v>
      </c>
      <c r="B11" s="43" t="s">
        <v>126</v>
      </c>
      <c r="C11" s="43" t="s">
        <v>149</v>
      </c>
      <c r="D11" s="43" t="s">
        <v>145</v>
      </c>
      <c r="E11" s="43" t="s">
        <v>131</v>
      </c>
    </row>
    <row r="12" spans="1:5" ht="20" customHeight="1">
      <c r="A12" s="34">
        <v>10</v>
      </c>
      <c r="B12" s="37" t="s">
        <v>133</v>
      </c>
      <c r="C12" s="37" t="s">
        <v>149</v>
      </c>
      <c r="D12" s="37" t="s">
        <v>145</v>
      </c>
      <c r="E12" s="37" t="s">
        <v>134</v>
      </c>
    </row>
    <row r="13" spans="1:5" ht="20" customHeight="1">
      <c r="A13" s="103">
        <v>11</v>
      </c>
      <c r="B13" s="16" t="s">
        <v>144</v>
      </c>
      <c r="C13" s="16" t="s">
        <v>46</v>
      </c>
      <c r="D13" s="16" t="s">
        <v>145</v>
      </c>
      <c r="E13" s="16" t="s">
        <v>1135</v>
      </c>
    </row>
    <row r="14" spans="1:5" ht="20" customHeight="1">
      <c r="A14" s="103">
        <v>12</v>
      </c>
      <c r="B14" s="16" t="s">
        <v>143</v>
      </c>
      <c r="C14" s="16" t="s">
        <v>47</v>
      </c>
      <c r="D14" s="16" t="s">
        <v>145</v>
      </c>
      <c r="E14" s="16" t="s">
        <v>1131</v>
      </c>
    </row>
    <row r="15" spans="1:5" ht="20" customHeight="1">
      <c r="A15" s="104">
        <v>13</v>
      </c>
      <c r="B15" s="37" t="s">
        <v>143</v>
      </c>
      <c r="C15" s="37" t="s">
        <v>48</v>
      </c>
      <c r="D15" s="37" t="s">
        <v>145</v>
      </c>
      <c r="E15" s="37" t="s">
        <v>1132</v>
      </c>
    </row>
    <row r="16" spans="1:5" ht="20" customHeight="1">
      <c r="A16" s="105">
        <v>14</v>
      </c>
      <c r="B16" s="51" t="s">
        <v>143</v>
      </c>
      <c r="C16" s="51" t="s">
        <v>199</v>
      </c>
      <c r="D16" s="51" t="s">
        <v>145</v>
      </c>
      <c r="E16" s="51" t="s">
        <v>1133</v>
      </c>
    </row>
    <row r="17" spans="1:5" ht="20" customHeight="1">
      <c r="A17" s="106">
        <v>15</v>
      </c>
      <c r="B17" s="43" t="s">
        <v>143</v>
      </c>
      <c r="C17" s="43" t="s">
        <v>202</v>
      </c>
      <c r="D17" s="43" t="s">
        <v>145</v>
      </c>
      <c r="E17" s="43" t="s">
        <v>1130</v>
      </c>
    </row>
    <row r="18" spans="1:5" ht="20" customHeight="1">
      <c r="A18" s="104">
        <v>16</v>
      </c>
      <c r="B18" s="37" t="s">
        <v>143</v>
      </c>
      <c r="C18" s="37" t="s">
        <v>200</v>
      </c>
      <c r="D18" s="37" t="s">
        <v>145</v>
      </c>
      <c r="E18" s="37" t="s">
        <v>1134</v>
      </c>
    </row>
    <row r="19" spans="1:5" ht="20" customHeight="1">
      <c r="A19" s="103">
        <v>17</v>
      </c>
      <c r="B19" s="16" t="s">
        <v>143</v>
      </c>
      <c r="C19" s="16" t="s">
        <v>136</v>
      </c>
      <c r="D19" s="16" t="s">
        <v>145</v>
      </c>
      <c r="E19" s="16" t="s">
        <v>1136</v>
      </c>
    </row>
    <row r="20" spans="1:5" ht="20" customHeight="1">
      <c r="A20" s="103">
        <v>18</v>
      </c>
      <c r="B20" s="16" t="s">
        <v>143</v>
      </c>
      <c r="C20" s="16" t="s">
        <v>138</v>
      </c>
      <c r="D20" s="16" t="s">
        <v>145</v>
      </c>
      <c r="E20" s="16" t="s">
        <v>1137</v>
      </c>
    </row>
    <row r="21" spans="1:5" ht="20" customHeight="1">
      <c r="A21" s="103">
        <v>19</v>
      </c>
      <c r="B21" s="16" t="s">
        <v>143</v>
      </c>
      <c r="C21" s="16" t="s">
        <v>140</v>
      </c>
      <c r="D21" s="16" t="s">
        <v>145</v>
      </c>
      <c r="E21" s="16" t="s">
        <v>1138</v>
      </c>
    </row>
    <row r="22" spans="1:5" ht="20" customHeight="1">
      <c r="A22" s="103">
        <v>20</v>
      </c>
      <c r="B22" s="16" t="s">
        <v>143</v>
      </c>
      <c r="C22" s="16" t="s">
        <v>142</v>
      </c>
      <c r="D22" s="16" t="s">
        <v>145</v>
      </c>
      <c r="E22" s="16" t="s">
        <v>1139</v>
      </c>
    </row>
    <row r="23" spans="1:5" ht="20" customHeight="1">
      <c r="A23" s="103">
        <v>21</v>
      </c>
      <c r="B23" s="16" t="s">
        <v>143</v>
      </c>
      <c r="C23" s="16" t="s">
        <v>235</v>
      </c>
      <c r="D23" s="16" t="s">
        <v>145</v>
      </c>
      <c r="E23" s="16" t="s">
        <v>1140</v>
      </c>
    </row>
    <row r="24" spans="1:5" ht="20" customHeight="1">
      <c r="A24" s="104">
        <v>22</v>
      </c>
      <c r="B24" s="37" t="s">
        <v>143</v>
      </c>
      <c r="C24" s="37" t="s">
        <v>153</v>
      </c>
      <c r="D24" s="37" t="s">
        <v>145</v>
      </c>
      <c r="E24" s="37" t="s">
        <v>1141</v>
      </c>
    </row>
    <row r="25" spans="1:5" ht="20" customHeight="1">
      <c r="A25" s="10">
        <v>23</v>
      </c>
      <c r="B25" s="16" t="s">
        <v>491</v>
      </c>
      <c r="C25" s="16" t="s">
        <v>493</v>
      </c>
      <c r="D25" s="16" t="s">
        <v>474</v>
      </c>
      <c r="E25" s="16" t="s">
        <v>1142</v>
      </c>
    </row>
    <row r="26" spans="1:5" ht="20" customHeight="1">
      <c r="A26" s="34">
        <v>24</v>
      </c>
      <c r="B26" s="37" t="s">
        <v>584</v>
      </c>
      <c r="C26" s="37" t="s">
        <v>581</v>
      </c>
      <c r="D26" s="37" t="s">
        <v>582</v>
      </c>
      <c r="E26" s="37" t="s">
        <v>583</v>
      </c>
    </row>
    <row r="27" spans="1:5" ht="20" customHeight="1">
      <c r="A27" s="107">
        <v>25</v>
      </c>
      <c r="B27" s="16" t="s">
        <v>451</v>
      </c>
      <c r="C27" s="16" t="s">
        <v>1126</v>
      </c>
      <c r="D27" s="16" t="s">
        <v>474</v>
      </c>
      <c r="E27" s="16" t="s">
        <v>1143</v>
      </c>
    </row>
    <row r="28" spans="1:5" ht="20" customHeight="1">
      <c r="A28" s="107">
        <v>26</v>
      </c>
      <c r="B28" s="16" t="s">
        <v>451</v>
      </c>
      <c r="C28" s="16" t="s">
        <v>1114</v>
      </c>
      <c r="D28" s="16" t="s">
        <v>474</v>
      </c>
      <c r="E28" s="16" t="s">
        <v>1121</v>
      </c>
    </row>
    <row r="29" spans="1:5" ht="20" customHeight="1">
      <c r="A29" s="107">
        <v>27</v>
      </c>
      <c r="B29" s="16" t="s">
        <v>451</v>
      </c>
      <c r="C29" s="16" t="s">
        <v>1116</v>
      </c>
      <c r="D29" s="16" t="s">
        <v>474</v>
      </c>
      <c r="E29" s="16" t="s">
        <v>1117</v>
      </c>
    </row>
    <row r="30" spans="1:5" ht="20" customHeight="1">
      <c r="A30" s="107">
        <v>28</v>
      </c>
      <c r="B30" s="16" t="s">
        <v>451</v>
      </c>
      <c r="C30" s="16" t="s">
        <v>1127</v>
      </c>
      <c r="D30" s="16" t="s">
        <v>474</v>
      </c>
      <c r="E30" s="16" t="s">
        <v>1144</v>
      </c>
    </row>
    <row r="31" spans="1:5" ht="20" customHeight="1">
      <c r="A31" s="107">
        <v>29</v>
      </c>
      <c r="B31" s="16" t="s">
        <v>451</v>
      </c>
      <c r="C31" s="16" t="s">
        <v>1119</v>
      </c>
      <c r="D31" s="16" t="s">
        <v>474</v>
      </c>
      <c r="E31" s="16" t="s">
        <v>1120</v>
      </c>
    </row>
    <row r="32" spans="1:5" ht="20" customHeight="1">
      <c r="A32" s="108">
        <v>30</v>
      </c>
      <c r="B32" s="37" t="s">
        <v>451</v>
      </c>
      <c r="C32" s="37" t="s">
        <v>1123</v>
      </c>
      <c r="D32" s="37" t="s">
        <v>474</v>
      </c>
      <c r="E32" s="37" t="s">
        <v>1124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D309"/>
  <sheetViews>
    <sheetView zoomScale="150" zoomScaleNormal="150" workbookViewId="0">
      <pane ySplit="1" topLeftCell="A292" activePane="bottomLeft" state="frozen"/>
      <selection pane="bottomLeft" activeCell="B300" sqref="B300"/>
    </sheetView>
  </sheetViews>
  <sheetFormatPr baseColWidth="10" defaultColWidth="8.83203125" defaultRowHeight="20" customHeight="1"/>
  <cols>
    <col min="1" max="1" width="10.83203125" style="10" customWidth="1"/>
    <col min="2" max="2" width="75.83203125" style="16" customWidth="1"/>
    <col min="3" max="3" width="10.83203125" style="10" customWidth="1"/>
    <col min="4" max="4" width="40.83203125" style="16" customWidth="1"/>
    <col min="5" max="16384" width="8.83203125" style="41"/>
  </cols>
  <sheetData>
    <row r="1" spans="1:4" s="68" customFormat="1" ht="40.25" customHeight="1">
      <c r="A1" s="14" t="s">
        <v>20</v>
      </c>
      <c r="B1" s="15" t="s">
        <v>24</v>
      </c>
      <c r="C1" s="14" t="s">
        <v>25</v>
      </c>
      <c r="D1" s="15" t="s">
        <v>1</v>
      </c>
    </row>
    <row r="2" spans="1:4" ht="20" customHeight="1">
      <c r="A2" s="10">
        <v>0</v>
      </c>
      <c r="B2" s="16" t="s">
        <v>1029</v>
      </c>
    </row>
    <row r="3" spans="1:4" ht="20" customHeight="1">
      <c r="A3" s="10">
        <v>0</v>
      </c>
      <c r="B3" s="16" t="s">
        <v>1028</v>
      </c>
    </row>
    <row r="4" spans="1:4" ht="20" customHeight="1">
      <c r="A4" s="10">
        <v>0</v>
      </c>
      <c r="B4" s="16" t="s">
        <v>1023</v>
      </c>
    </row>
    <row r="5" spans="1:4" ht="20" customHeight="1">
      <c r="A5" s="10">
        <v>0</v>
      </c>
      <c r="B5" s="16" t="s">
        <v>1024</v>
      </c>
    </row>
    <row r="6" spans="1:4" ht="20" customHeight="1">
      <c r="A6" s="10">
        <v>0</v>
      </c>
      <c r="B6" s="16" t="s">
        <v>1025</v>
      </c>
    </row>
    <row r="7" spans="1:4" ht="20" customHeight="1">
      <c r="A7" s="10">
        <v>0</v>
      </c>
      <c r="B7" s="16" t="s">
        <v>1026</v>
      </c>
    </row>
    <row r="8" spans="1:4" ht="20" customHeight="1">
      <c r="A8" s="10">
        <v>0</v>
      </c>
      <c r="B8" s="16" t="s">
        <v>1027</v>
      </c>
    </row>
    <row r="9" spans="1:4" ht="20" customHeight="1">
      <c r="A9" s="10">
        <v>0</v>
      </c>
      <c r="B9" s="16" t="s">
        <v>1030</v>
      </c>
    </row>
    <row r="10" spans="1:4" ht="20" customHeight="1">
      <c r="A10" s="34">
        <v>0</v>
      </c>
      <c r="B10" s="37" t="s">
        <v>1031</v>
      </c>
      <c r="C10" s="34"/>
      <c r="D10" s="37"/>
    </row>
    <row r="11" spans="1:4" ht="20" customHeight="1">
      <c r="A11" s="42">
        <v>1</v>
      </c>
      <c r="B11" s="43" t="s">
        <v>1032</v>
      </c>
      <c r="C11" s="42"/>
      <c r="D11" s="43"/>
    </row>
    <row r="12" spans="1:4" ht="20" customHeight="1">
      <c r="A12" s="10">
        <v>1</v>
      </c>
      <c r="B12" s="59" t="s">
        <v>1033</v>
      </c>
    </row>
    <row r="13" spans="1:4" ht="20" customHeight="1">
      <c r="A13" s="10">
        <v>1</v>
      </c>
      <c r="B13" s="59" t="s">
        <v>1034</v>
      </c>
    </row>
    <row r="14" spans="1:4" ht="20" customHeight="1">
      <c r="A14" s="10">
        <v>1</v>
      </c>
      <c r="B14" s="16" t="s">
        <v>1620</v>
      </c>
    </row>
    <row r="15" spans="1:4" ht="20" customHeight="1">
      <c r="A15" s="10">
        <v>1</v>
      </c>
      <c r="B15" s="16" t="s">
        <v>1621</v>
      </c>
    </row>
    <row r="16" spans="1:4" ht="20" customHeight="1">
      <c r="A16" s="10">
        <v>1</v>
      </c>
      <c r="B16" s="16" t="s">
        <v>1622</v>
      </c>
    </row>
    <row r="17" spans="1:4" ht="20" customHeight="1">
      <c r="A17" s="10">
        <v>1</v>
      </c>
      <c r="B17" s="16" t="s">
        <v>1623</v>
      </c>
    </row>
    <row r="18" spans="1:4" ht="20" customHeight="1">
      <c r="A18" s="10">
        <v>1</v>
      </c>
      <c r="B18" s="16" t="s">
        <v>1624</v>
      </c>
    </row>
    <row r="19" spans="1:4" ht="20" customHeight="1">
      <c r="A19" s="42">
        <v>1</v>
      </c>
      <c r="B19" s="43" t="s">
        <v>1625</v>
      </c>
      <c r="C19" s="42"/>
      <c r="D19" s="43"/>
    </row>
    <row r="20" spans="1:4" ht="20" customHeight="1">
      <c r="A20" s="34">
        <v>1</v>
      </c>
      <c r="B20" s="37" t="s">
        <v>1035</v>
      </c>
      <c r="C20" s="34"/>
      <c r="D20" s="37"/>
    </row>
    <row r="21" spans="1:4" ht="20" customHeight="1">
      <c r="A21" s="10">
        <v>2</v>
      </c>
      <c r="B21" s="16" t="s">
        <v>1036</v>
      </c>
    </row>
    <row r="22" spans="1:4" ht="20" customHeight="1">
      <c r="A22" s="10">
        <v>2</v>
      </c>
      <c r="B22" s="16" t="s">
        <v>1037</v>
      </c>
    </row>
    <row r="23" spans="1:4" ht="20" customHeight="1">
      <c r="A23" s="10">
        <v>2</v>
      </c>
      <c r="B23" s="16" t="s">
        <v>1038</v>
      </c>
    </row>
    <row r="24" spans="1:4" ht="20" customHeight="1">
      <c r="A24" s="10">
        <v>2</v>
      </c>
      <c r="B24" s="16" t="s">
        <v>1039</v>
      </c>
    </row>
    <row r="25" spans="1:4" ht="20" customHeight="1">
      <c r="A25" s="10">
        <v>2</v>
      </c>
      <c r="B25" s="16" t="s">
        <v>1040</v>
      </c>
    </row>
    <row r="26" spans="1:4" ht="20" customHeight="1">
      <c r="A26" s="10">
        <v>2</v>
      </c>
      <c r="B26" s="16" t="s">
        <v>1041</v>
      </c>
    </row>
    <row r="27" spans="1:4" ht="20" customHeight="1">
      <c r="A27" s="34">
        <v>2</v>
      </c>
      <c r="B27" s="37" t="s">
        <v>1103</v>
      </c>
      <c r="C27" s="34"/>
      <c r="D27" s="37"/>
    </row>
    <row r="28" spans="1:4" ht="20" customHeight="1">
      <c r="A28" s="10">
        <v>3</v>
      </c>
      <c r="B28" s="16" t="s">
        <v>1042</v>
      </c>
    </row>
    <row r="29" spans="1:4" ht="20" customHeight="1">
      <c r="A29" s="42">
        <v>3</v>
      </c>
      <c r="B29" s="43" t="s">
        <v>1043</v>
      </c>
      <c r="C29" s="42"/>
      <c r="D29" s="43"/>
    </row>
    <row r="30" spans="1:4" ht="20" customHeight="1">
      <c r="A30" s="42">
        <v>3</v>
      </c>
      <c r="B30" s="43" t="s">
        <v>1044</v>
      </c>
      <c r="C30" s="42"/>
      <c r="D30" s="43"/>
    </row>
    <row r="31" spans="1:4" ht="20" customHeight="1">
      <c r="A31" s="34">
        <v>3</v>
      </c>
      <c r="B31" s="37" t="s">
        <v>1045</v>
      </c>
      <c r="C31" s="34"/>
      <c r="D31" s="37"/>
    </row>
    <row r="32" spans="1:4" ht="20" customHeight="1">
      <c r="A32" s="42">
        <v>4</v>
      </c>
      <c r="B32" s="43" t="s">
        <v>1180</v>
      </c>
      <c r="C32" s="42"/>
      <c r="D32" s="43"/>
    </row>
    <row r="33" spans="1:4" ht="20" customHeight="1">
      <c r="A33" s="10">
        <v>4</v>
      </c>
      <c r="B33" s="16" t="s">
        <v>1181</v>
      </c>
    </row>
    <row r="34" spans="1:4" ht="20" customHeight="1">
      <c r="A34" s="42">
        <v>4</v>
      </c>
      <c r="B34" s="53" t="s">
        <v>1211</v>
      </c>
      <c r="C34" s="42"/>
      <c r="D34" s="43"/>
    </row>
    <row r="35" spans="1:4" ht="20" customHeight="1">
      <c r="A35" s="10">
        <v>4</v>
      </c>
      <c r="B35" s="16" t="s">
        <v>1179</v>
      </c>
    </row>
    <row r="36" spans="1:4" ht="20" customHeight="1">
      <c r="A36" s="10">
        <v>4</v>
      </c>
      <c r="B36" s="16" t="s">
        <v>1183</v>
      </c>
    </row>
    <row r="37" spans="1:4" ht="20" customHeight="1">
      <c r="A37" s="10">
        <v>4</v>
      </c>
      <c r="B37" s="16" t="s">
        <v>1182</v>
      </c>
    </row>
    <row r="38" spans="1:4" ht="20" customHeight="1">
      <c r="A38" s="10">
        <v>4</v>
      </c>
      <c r="B38" s="54" t="s">
        <v>1212</v>
      </c>
    </row>
    <row r="39" spans="1:4" ht="20" customHeight="1">
      <c r="A39" s="34">
        <v>4</v>
      </c>
      <c r="B39" s="37" t="s">
        <v>1184</v>
      </c>
      <c r="C39" s="34"/>
      <c r="D39" s="37"/>
    </row>
    <row r="40" spans="1:4" ht="20" customHeight="1">
      <c r="A40" s="42">
        <v>5</v>
      </c>
      <c r="B40" s="43" t="s">
        <v>1046</v>
      </c>
      <c r="C40" s="42"/>
      <c r="D40" s="43"/>
    </row>
    <row r="41" spans="1:4" ht="20" customHeight="1">
      <c r="A41" s="42">
        <v>5</v>
      </c>
      <c r="B41" s="43" t="s">
        <v>1213</v>
      </c>
      <c r="C41" s="42"/>
      <c r="D41" s="43"/>
    </row>
    <row r="42" spans="1:4" ht="20" customHeight="1">
      <c r="A42" s="42">
        <v>5</v>
      </c>
      <c r="B42" s="43" t="s">
        <v>1047</v>
      </c>
      <c r="C42" s="42"/>
      <c r="D42" s="43"/>
    </row>
    <row r="43" spans="1:4" ht="20" customHeight="1">
      <c r="A43" s="34">
        <v>5</v>
      </c>
      <c r="B43" s="37" t="s">
        <v>1214</v>
      </c>
      <c r="C43" s="34"/>
      <c r="D43" s="37"/>
    </row>
    <row r="44" spans="1:4" ht="20" customHeight="1">
      <c r="A44" s="42">
        <v>6</v>
      </c>
      <c r="B44" s="43" t="s">
        <v>1215</v>
      </c>
      <c r="C44" s="42"/>
      <c r="D44" s="43"/>
    </row>
    <row r="45" spans="1:4" ht="20" customHeight="1">
      <c r="A45" s="42">
        <v>6</v>
      </c>
      <c r="B45" s="43" t="s">
        <v>1216</v>
      </c>
      <c r="C45" s="42"/>
      <c r="D45" s="43"/>
    </row>
    <row r="46" spans="1:4" ht="20" customHeight="1">
      <c r="A46" s="42">
        <v>6</v>
      </c>
      <c r="B46" s="43" t="s">
        <v>1048</v>
      </c>
      <c r="C46" s="42"/>
      <c r="D46" s="43"/>
    </row>
    <row r="47" spans="1:4" ht="20" customHeight="1">
      <c r="A47" s="42">
        <v>6</v>
      </c>
      <c r="B47" s="43" t="s">
        <v>1217</v>
      </c>
      <c r="C47" s="42"/>
      <c r="D47" s="43"/>
    </row>
    <row r="48" spans="1:4" ht="20" customHeight="1">
      <c r="A48" s="42">
        <v>6</v>
      </c>
      <c r="B48" s="43" t="s">
        <v>1218</v>
      </c>
      <c r="C48" s="42"/>
      <c r="D48" s="43"/>
    </row>
    <row r="49" spans="1:4" ht="20" customHeight="1">
      <c r="A49" s="34">
        <v>6</v>
      </c>
      <c r="B49" s="37" t="s">
        <v>1049</v>
      </c>
      <c r="C49" s="34"/>
      <c r="D49" s="37"/>
    </row>
    <row r="50" spans="1:4" ht="20" customHeight="1">
      <c r="A50" s="42">
        <v>7</v>
      </c>
      <c r="B50" s="43" t="s">
        <v>1565</v>
      </c>
      <c r="C50" s="42"/>
      <c r="D50" s="43"/>
    </row>
    <row r="51" spans="1:4" ht="20" customHeight="1">
      <c r="A51" s="42">
        <v>7</v>
      </c>
      <c r="B51" s="43" t="s">
        <v>1566</v>
      </c>
      <c r="C51" s="42"/>
      <c r="D51" s="43"/>
    </row>
    <row r="52" spans="1:4" ht="20" customHeight="1">
      <c r="A52" s="42">
        <v>7</v>
      </c>
      <c r="B52" s="43" t="s">
        <v>1604</v>
      </c>
      <c r="C52" s="42"/>
      <c r="D52" s="43"/>
    </row>
    <row r="53" spans="1:4" ht="20" customHeight="1">
      <c r="A53" s="34">
        <v>7</v>
      </c>
      <c r="B53" s="37" t="s">
        <v>1605</v>
      </c>
      <c r="C53" s="34"/>
      <c r="D53" s="37"/>
    </row>
    <row r="54" spans="1:4" ht="20" customHeight="1">
      <c r="A54" s="10">
        <v>8</v>
      </c>
      <c r="B54" s="16" t="s">
        <v>1050</v>
      </c>
    </row>
    <row r="55" spans="1:4" ht="20" customHeight="1">
      <c r="A55" s="10">
        <v>8</v>
      </c>
      <c r="B55" s="16" t="s">
        <v>1051</v>
      </c>
    </row>
    <row r="56" spans="1:4" ht="20" customHeight="1">
      <c r="A56" s="10">
        <v>8</v>
      </c>
      <c r="B56" s="54" t="s">
        <v>1052</v>
      </c>
    </row>
    <row r="57" spans="1:4" ht="20" customHeight="1">
      <c r="A57" s="10">
        <v>8</v>
      </c>
      <c r="B57" s="16" t="s">
        <v>1053</v>
      </c>
    </row>
    <row r="58" spans="1:4" ht="20" customHeight="1">
      <c r="A58" s="10">
        <v>8</v>
      </c>
      <c r="B58" s="16" t="s">
        <v>1054</v>
      </c>
    </row>
    <row r="59" spans="1:4" ht="20" customHeight="1">
      <c r="A59" s="10">
        <v>8</v>
      </c>
      <c r="B59" s="16" t="s">
        <v>1219</v>
      </c>
    </row>
    <row r="60" spans="1:4" ht="20" customHeight="1">
      <c r="A60" s="10">
        <v>8</v>
      </c>
      <c r="B60" s="16" t="s">
        <v>1220</v>
      </c>
    </row>
    <row r="61" spans="1:4" ht="20" customHeight="1">
      <c r="A61" s="10">
        <v>8</v>
      </c>
      <c r="B61" s="16" t="s">
        <v>1221</v>
      </c>
    </row>
    <row r="62" spans="1:4" ht="20" customHeight="1">
      <c r="A62" s="10">
        <v>8</v>
      </c>
      <c r="B62" s="54" t="s">
        <v>1223</v>
      </c>
    </row>
    <row r="63" spans="1:4" ht="20" customHeight="1">
      <c r="A63" s="34">
        <v>8</v>
      </c>
      <c r="B63" s="37" t="s">
        <v>1222</v>
      </c>
      <c r="C63" s="34"/>
      <c r="D63" s="37"/>
    </row>
    <row r="64" spans="1:4" ht="20" customHeight="1">
      <c r="A64" s="42">
        <v>9</v>
      </c>
      <c r="B64" s="43" t="s">
        <v>1055</v>
      </c>
      <c r="C64" s="42"/>
      <c r="D64" s="43"/>
    </row>
    <row r="65" spans="1:4" ht="20" customHeight="1">
      <c r="A65" s="42">
        <v>9</v>
      </c>
      <c r="B65" s="43" t="s">
        <v>1056</v>
      </c>
      <c r="C65" s="42"/>
      <c r="D65" s="43"/>
    </row>
    <row r="66" spans="1:4" ht="20" customHeight="1">
      <c r="A66" s="42">
        <v>9</v>
      </c>
      <c r="B66" s="43" t="s">
        <v>1057</v>
      </c>
      <c r="C66" s="42"/>
      <c r="D66" s="43"/>
    </row>
    <row r="67" spans="1:4" ht="20" customHeight="1">
      <c r="A67" s="42">
        <v>9</v>
      </c>
      <c r="B67" s="43" t="s">
        <v>1058</v>
      </c>
      <c r="C67" s="42"/>
      <c r="D67" s="43"/>
    </row>
    <row r="68" spans="1:4" ht="20" customHeight="1">
      <c r="A68" s="42">
        <v>9</v>
      </c>
      <c r="B68" s="43" t="s">
        <v>1059</v>
      </c>
      <c r="C68" s="42"/>
      <c r="D68" s="43"/>
    </row>
    <row r="69" spans="1:4" ht="20" customHeight="1">
      <c r="A69" s="42">
        <v>9</v>
      </c>
      <c r="B69" s="43" t="s">
        <v>1060</v>
      </c>
      <c r="C69" s="42"/>
      <c r="D69" s="43"/>
    </row>
    <row r="70" spans="1:4" ht="20" customHeight="1">
      <c r="A70" s="42">
        <v>9</v>
      </c>
      <c r="B70" s="43" t="s">
        <v>1061</v>
      </c>
      <c r="C70" s="42"/>
      <c r="D70" s="43"/>
    </row>
    <row r="71" spans="1:4" ht="20" customHeight="1">
      <c r="A71" s="42">
        <v>9</v>
      </c>
      <c r="B71" s="43" t="s">
        <v>1062</v>
      </c>
      <c r="C71" s="42"/>
      <c r="D71" s="43"/>
    </row>
    <row r="72" spans="1:4" ht="20" customHeight="1">
      <c r="A72" s="34">
        <v>9</v>
      </c>
      <c r="B72" s="37" t="s">
        <v>1063</v>
      </c>
      <c r="C72" s="34"/>
      <c r="D72" s="37"/>
    </row>
    <row r="73" spans="1:4" ht="20" customHeight="1">
      <c r="A73" s="42">
        <v>10</v>
      </c>
      <c r="B73" s="43" t="s">
        <v>1064</v>
      </c>
      <c r="C73" s="42"/>
      <c r="D73" s="43"/>
    </row>
    <row r="74" spans="1:4" ht="20" customHeight="1">
      <c r="A74" s="42">
        <v>10</v>
      </c>
      <c r="B74" s="53" t="s">
        <v>256</v>
      </c>
      <c r="C74" s="42"/>
      <c r="D74" s="43"/>
    </row>
    <row r="75" spans="1:4" ht="20" customHeight="1">
      <c r="A75" s="34">
        <v>10</v>
      </c>
      <c r="B75" s="37" t="s">
        <v>1065</v>
      </c>
      <c r="C75" s="34"/>
      <c r="D75" s="37"/>
    </row>
    <row r="76" spans="1:4" ht="20" customHeight="1">
      <c r="A76" s="10">
        <v>11</v>
      </c>
      <c r="B76" s="16" t="s">
        <v>165</v>
      </c>
    </row>
    <row r="77" spans="1:4" ht="20" customHeight="1">
      <c r="A77" s="10">
        <v>11</v>
      </c>
      <c r="B77" s="16" t="s">
        <v>1066</v>
      </c>
    </row>
    <row r="78" spans="1:4" ht="20" customHeight="1">
      <c r="A78" s="10">
        <v>11</v>
      </c>
      <c r="B78" s="16" t="s">
        <v>1067</v>
      </c>
    </row>
    <row r="79" spans="1:4" ht="20" customHeight="1">
      <c r="A79" s="10">
        <v>11</v>
      </c>
      <c r="B79" s="16" t="s">
        <v>1068</v>
      </c>
    </row>
    <row r="80" spans="1:4" ht="20" customHeight="1">
      <c r="A80" s="10">
        <v>12</v>
      </c>
      <c r="B80" s="16" t="s">
        <v>166</v>
      </c>
    </row>
    <row r="81" spans="1:4" ht="20" customHeight="1">
      <c r="A81" s="10">
        <v>12</v>
      </c>
      <c r="B81" s="16" t="s">
        <v>1066</v>
      </c>
    </row>
    <row r="82" spans="1:4" ht="20" customHeight="1">
      <c r="A82" s="10">
        <v>12</v>
      </c>
      <c r="B82" s="16" t="s">
        <v>1069</v>
      </c>
    </row>
    <row r="83" spans="1:4" ht="20" customHeight="1">
      <c r="A83" s="10">
        <v>12</v>
      </c>
      <c r="B83" s="16" t="s">
        <v>1070</v>
      </c>
    </row>
    <row r="84" spans="1:4" ht="20" customHeight="1">
      <c r="A84" s="10">
        <v>13</v>
      </c>
      <c r="B84" s="16" t="s">
        <v>167</v>
      </c>
    </row>
    <row r="85" spans="1:4" ht="20" customHeight="1">
      <c r="A85" s="10">
        <v>13</v>
      </c>
      <c r="B85" s="16" t="s">
        <v>1066</v>
      </c>
    </row>
    <row r="86" spans="1:4" ht="20" customHeight="1">
      <c r="A86" s="10">
        <v>13</v>
      </c>
      <c r="B86" s="16" t="s">
        <v>1069</v>
      </c>
    </row>
    <row r="87" spans="1:4" ht="20" customHeight="1">
      <c r="A87" s="34">
        <v>13</v>
      </c>
      <c r="B87" s="37" t="s">
        <v>1068</v>
      </c>
      <c r="C87" s="34"/>
      <c r="D87" s="37"/>
    </row>
    <row r="88" spans="1:4" ht="20" customHeight="1">
      <c r="A88" s="10">
        <v>14</v>
      </c>
      <c r="B88" s="16" t="s">
        <v>254</v>
      </c>
    </row>
    <row r="89" spans="1:4" ht="20" customHeight="1">
      <c r="A89" s="10">
        <v>14</v>
      </c>
      <c r="B89" s="16" t="s">
        <v>1071</v>
      </c>
    </row>
    <row r="90" spans="1:4" ht="20" customHeight="1">
      <c r="A90" s="10">
        <v>15</v>
      </c>
      <c r="B90" s="16" t="s">
        <v>1072</v>
      </c>
    </row>
    <row r="91" spans="1:4" ht="20" customHeight="1">
      <c r="A91" s="10">
        <v>15</v>
      </c>
      <c r="B91" s="16" t="s">
        <v>1071</v>
      </c>
    </row>
    <row r="92" spans="1:4" ht="20" customHeight="1">
      <c r="A92" s="10">
        <v>16</v>
      </c>
      <c r="B92" s="16" t="s">
        <v>255</v>
      </c>
    </row>
    <row r="93" spans="1:4" ht="20" customHeight="1">
      <c r="A93" s="34">
        <v>16</v>
      </c>
      <c r="B93" s="37" t="s">
        <v>1073</v>
      </c>
      <c r="C93" s="34"/>
      <c r="D93" s="37"/>
    </row>
    <row r="94" spans="1:4" ht="20" customHeight="1">
      <c r="A94" s="10">
        <v>17</v>
      </c>
      <c r="B94" s="16" t="s">
        <v>171</v>
      </c>
    </row>
    <row r="95" spans="1:4" ht="20" customHeight="1">
      <c r="A95" s="10">
        <v>17</v>
      </c>
      <c r="B95" s="16" t="s">
        <v>1261</v>
      </c>
    </row>
    <row r="96" spans="1:4" ht="20" customHeight="1">
      <c r="A96" s="10">
        <v>17</v>
      </c>
      <c r="B96" s="16" t="s">
        <v>1263</v>
      </c>
    </row>
    <row r="97" spans="1:4" ht="20" customHeight="1">
      <c r="A97" s="10">
        <v>18</v>
      </c>
      <c r="B97" s="16" t="s">
        <v>172</v>
      </c>
    </row>
    <row r="98" spans="1:4" ht="20" customHeight="1">
      <c r="A98" s="10">
        <v>18</v>
      </c>
      <c r="B98" s="16" t="s">
        <v>1260</v>
      </c>
    </row>
    <row r="99" spans="1:4" ht="20" customHeight="1">
      <c r="A99" s="10">
        <v>18</v>
      </c>
      <c r="B99" s="16" t="s">
        <v>1262</v>
      </c>
    </row>
    <row r="100" spans="1:4" ht="20" customHeight="1">
      <c r="A100" s="10">
        <v>19</v>
      </c>
      <c r="B100" s="16" t="s">
        <v>173</v>
      </c>
    </row>
    <row r="101" spans="1:4" ht="20" customHeight="1">
      <c r="A101" s="10">
        <v>19</v>
      </c>
      <c r="B101" s="16" t="s">
        <v>1260</v>
      </c>
    </row>
    <row r="102" spans="1:4" ht="20" customHeight="1">
      <c r="A102" s="10">
        <v>19</v>
      </c>
      <c r="B102" s="16" t="s">
        <v>1262</v>
      </c>
    </row>
    <row r="103" spans="1:4" ht="20" customHeight="1">
      <c r="A103" s="10">
        <v>20</v>
      </c>
      <c r="B103" s="16" t="s">
        <v>174</v>
      </c>
    </row>
    <row r="104" spans="1:4" ht="20" customHeight="1">
      <c r="A104" s="10">
        <v>20</v>
      </c>
      <c r="B104" s="16" t="s">
        <v>1260</v>
      </c>
    </row>
    <row r="105" spans="1:4" ht="20" customHeight="1">
      <c r="A105" s="42">
        <v>20</v>
      </c>
      <c r="B105" s="43" t="s">
        <v>1262</v>
      </c>
      <c r="C105" s="42"/>
      <c r="D105" s="43"/>
    </row>
    <row r="106" spans="1:4" ht="20" customHeight="1">
      <c r="A106" s="42">
        <v>21</v>
      </c>
      <c r="B106" s="43" t="s">
        <v>237</v>
      </c>
      <c r="C106" s="42"/>
      <c r="D106" s="43"/>
    </row>
    <row r="107" spans="1:4" ht="20" customHeight="1">
      <c r="A107" s="10">
        <v>21</v>
      </c>
      <c r="B107" s="16" t="s">
        <v>1260</v>
      </c>
    </row>
    <row r="108" spans="1:4" ht="20" customHeight="1">
      <c r="A108" s="34">
        <v>21</v>
      </c>
      <c r="B108" s="37" t="s">
        <v>1264</v>
      </c>
      <c r="C108" s="34"/>
      <c r="D108" s="37"/>
    </row>
    <row r="109" spans="1:4" ht="20" customHeight="1">
      <c r="A109" s="42">
        <v>22</v>
      </c>
      <c r="B109" s="43" t="s">
        <v>168</v>
      </c>
      <c r="C109" s="42"/>
      <c r="D109" s="43"/>
    </row>
    <row r="110" spans="1:4" ht="20" customHeight="1">
      <c r="A110" s="42">
        <v>22</v>
      </c>
      <c r="B110" s="43" t="s">
        <v>1573</v>
      </c>
      <c r="C110" s="42"/>
      <c r="D110" s="43"/>
    </row>
    <row r="111" spans="1:4" ht="20" customHeight="1">
      <c r="A111" s="42">
        <v>22</v>
      </c>
      <c r="B111" s="43" t="s">
        <v>1574</v>
      </c>
      <c r="C111" s="42"/>
      <c r="D111" s="43"/>
    </row>
    <row r="112" spans="1:4" ht="20" customHeight="1">
      <c r="A112" s="42">
        <v>22</v>
      </c>
      <c r="B112" s="43" t="s">
        <v>1606</v>
      </c>
      <c r="C112" s="42"/>
      <c r="D112" s="43"/>
    </row>
    <row r="113" spans="1:4" ht="20" customHeight="1" thickBot="1">
      <c r="A113" s="78">
        <v>22</v>
      </c>
      <c r="B113" s="79" t="s">
        <v>1607</v>
      </c>
      <c r="C113" s="78"/>
      <c r="D113" s="79"/>
    </row>
    <row r="114" spans="1:4" ht="20" customHeight="1">
      <c r="A114" s="100">
        <v>0</v>
      </c>
      <c r="B114" s="16" t="s">
        <v>1105</v>
      </c>
    </row>
    <row r="115" spans="1:4" ht="20" customHeight="1">
      <c r="A115" s="100">
        <v>0</v>
      </c>
      <c r="B115" s="16" t="s">
        <v>1102</v>
      </c>
    </row>
    <row r="116" spans="1:4" ht="20" customHeight="1">
      <c r="A116" s="100">
        <v>0</v>
      </c>
      <c r="B116" s="16" t="s">
        <v>1074</v>
      </c>
    </row>
    <row r="117" spans="1:4" ht="20" customHeight="1">
      <c r="A117" s="100">
        <v>0</v>
      </c>
      <c r="B117" s="16" t="s">
        <v>456</v>
      </c>
    </row>
    <row r="118" spans="1:4" ht="20" customHeight="1">
      <c r="A118" s="100">
        <v>0</v>
      </c>
      <c r="B118" s="16" t="s">
        <v>457</v>
      </c>
    </row>
    <row r="119" spans="1:4" ht="20" customHeight="1">
      <c r="A119" s="100">
        <v>0</v>
      </c>
      <c r="B119" s="16" t="s">
        <v>458</v>
      </c>
    </row>
    <row r="120" spans="1:4" ht="20" customHeight="1">
      <c r="A120" s="100">
        <v>0</v>
      </c>
      <c r="B120" s="16" t="s">
        <v>459</v>
      </c>
    </row>
    <row r="121" spans="1:4" ht="20" customHeight="1">
      <c r="A121" s="100">
        <v>0</v>
      </c>
      <c r="B121" s="16" t="s">
        <v>1075</v>
      </c>
    </row>
    <row r="122" spans="1:4" ht="20" customHeight="1">
      <c r="A122" s="99">
        <v>0</v>
      </c>
      <c r="B122" s="37" t="s">
        <v>1100</v>
      </c>
      <c r="C122" s="34"/>
      <c r="D122" s="37"/>
    </row>
    <row r="123" spans="1:4" ht="20" customHeight="1">
      <c r="A123" s="100">
        <v>1</v>
      </c>
      <c r="B123" s="16" t="s">
        <v>1616</v>
      </c>
    </row>
    <row r="124" spans="1:4" ht="20" customHeight="1">
      <c r="A124" s="100">
        <v>1</v>
      </c>
      <c r="B124" s="16" t="s">
        <v>1076</v>
      </c>
    </row>
    <row r="125" spans="1:4" ht="20" customHeight="1">
      <c r="A125" s="100">
        <v>1</v>
      </c>
      <c r="B125" s="16" t="s">
        <v>1617</v>
      </c>
    </row>
    <row r="126" spans="1:4" ht="20" customHeight="1">
      <c r="A126" s="100">
        <v>1</v>
      </c>
      <c r="B126" s="16" t="s">
        <v>1077</v>
      </c>
    </row>
    <row r="127" spans="1:4" ht="20" customHeight="1">
      <c r="A127" s="100">
        <v>1</v>
      </c>
      <c r="B127" s="16" t="s">
        <v>1078</v>
      </c>
    </row>
    <row r="128" spans="1:4" ht="20" customHeight="1">
      <c r="A128" s="100">
        <v>1</v>
      </c>
      <c r="B128" s="16" t="s">
        <v>1079</v>
      </c>
    </row>
    <row r="129" spans="1:4" ht="20" customHeight="1">
      <c r="A129" s="100">
        <v>1</v>
      </c>
      <c r="B129" s="16" t="s">
        <v>1080</v>
      </c>
    </row>
    <row r="130" spans="1:4" ht="20" customHeight="1">
      <c r="A130" s="100">
        <v>1</v>
      </c>
      <c r="B130" s="16" t="s">
        <v>1081</v>
      </c>
    </row>
    <row r="131" spans="1:4" ht="20" customHeight="1">
      <c r="A131" s="100">
        <v>1</v>
      </c>
      <c r="B131" s="16" t="s">
        <v>1082</v>
      </c>
    </row>
    <row r="132" spans="1:4" ht="20" customHeight="1">
      <c r="A132" s="99">
        <v>1</v>
      </c>
      <c r="B132" s="37" t="s">
        <v>460</v>
      </c>
      <c r="C132" s="34"/>
      <c r="D132" s="37"/>
    </row>
    <row r="133" spans="1:4" ht="20" customHeight="1">
      <c r="A133" s="100">
        <v>2</v>
      </c>
      <c r="B133" s="16" t="s">
        <v>462</v>
      </c>
    </row>
    <row r="134" spans="1:4" ht="20" customHeight="1">
      <c r="A134" s="100">
        <v>2</v>
      </c>
      <c r="B134" s="16" t="s">
        <v>1083</v>
      </c>
    </row>
    <row r="135" spans="1:4" ht="20" customHeight="1">
      <c r="A135" s="100">
        <v>2</v>
      </c>
      <c r="B135" s="16" t="s">
        <v>1084</v>
      </c>
    </row>
    <row r="136" spans="1:4" ht="20" customHeight="1">
      <c r="A136" s="99">
        <v>2</v>
      </c>
      <c r="B136" s="37" t="s">
        <v>461</v>
      </c>
      <c r="C136" s="34"/>
      <c r="D136" s="37"/>
    </row>
    <row r="137" spans="1:4" ht="20" customHeight="1">
      <c r="A137" s="100">
        <v>3</v>
      </c>
      <c r="B137" s="16" t="s">
        <v>1085</v>
      </c>
    </row>
    <row r="138" spans="1:4" ht="20" customHeight="1">
      <c r="A138" s="99">
        <v>3</v>
      </c>
      <c r="B138" s="37" t="s">
        <v>1106</v>
      </c>
      <c r="C138" s="34"/>
      <c r="D138" s="37"/>
    </row>
    <row r="139" spans="1:4" ht="20" customHeight="1">
      <c r="A139" s="100">
        <v>4</v>
      </c>
      <c r="B139" s="16" t="s">
        <v>1185</v>
      </c>
    </row>
    <row r="140" spans="1:4" ht="20" customHeight="1">
      <c r="A140" s="98">
        <v>4</v>
      </c>
      <c r="B140" s="43" t="s">
        <v>1186</v>
      </c>
      <c r="C140" s="42"/>
      <c r="D140" s="43"/>
    </row>
    <row r="141" spans="1:4" ht="20" customHeight="1">
      <c r="A141" s="98">
        <v>4</v>
      </c>
      <c r="B141" s="53" t="s">
        <v>1228</v>
      </c>
      <c r="C141" s="42"/>
      <c r="D141" s="43"/>
    </row>
    <row r="142" spans="1:4" ht="20" customHeight="1">
      <c r="A142" s="99">
        <v>4</v>
      </c>
      <c r="B142" s="37" t="s">
        <v>1187</v>
      </c>
      <c r="C142" s="34"/>
      <c r="D142" s="37"/>
    </row>
    <row r="143" spans="1:4" ht="20" customHeight="1">
      <c r="A143" s="100">
        <v>5</v>
      </c>
      <c r="B143" s="16" t="s">
        <v>463</v>
      </c>
    </row>
    <row r="144" spans="1:4" ht="20" customHeight="1">
      <c r="A144" s="99">
        <v>5</v>
      </c>
      <c r="B144" s="37" t="s">
        <v>1224</v>
      </c>
      <c r="C144" s="34"/>
      <c r="D144" s="37"/>
    </row>
    <row r="145" spans="1:4" ht="20" customHeight="1">
      <c r="A145" s="100">
        <v>6</v>
      </c>
      <c r="B145" s="16" t="s">
        <v>1225</v>
      </c>
    </row>
    <row r="146" spans="1:4" ht="20" customHeight="1">
      <c r="A146" s="100">
        <v>6</v>
      </c>
      <c r="B146" s="16" t="s">
        <v>1226</v>
      </c>
    </row>
    <row r="147" spans="1:4" ht="20" customHeight="1">
      <c r="A147" s="99">
        <v>6</v>
      </c>
      <c r="B147" s="37" t="s">
        <v>1227</v>
      </c>
      <c r="C147" s="34"/>
      <c r="D147" s="37"/>
    </row>
    <row r="148" spans="1:4" ht="20" customHeight="1">
      <c r="A148" s="100">
        <v>7</v>
      </c>
      <c r="B148" s="16" t="s">
        <v>1567</v>
      </c>
    </row>
    <row r="149" spans="1:4" ht="20" customHeight="1">
      <c r="A149" s="99">
        <v>7</v>
      </c>
      <c r="B149" s="37" t="s">
        <v>1568</v>
      </c>
      <c r="C149" s="34"/>
      <c r="D149" s="37"/>
    </row>
    <row r="150" spans="1:4" ht="20" customHeight="1">
      <c r="A150" s="100">
        <v>8</v>
      </c>
      <c r="B150" s="16" t="s">
        <v>1086</v>
      </c>
    </row>
    <row r="151" spans="1:4" ht="20" customHeight="1">
      <c r="A151" s="100">
        <v>8</v>
      </c>
      <c r="B151" s="16" t="s">
        <v>1087</v>
      </c>
    </row>
    <row r="152" spans="1:4" ht="20" customHeight="1">
      <c r="A152" s="100">
        <v>8</v>
      </c>
      <c r="B152" s="54" t="s">
        <v>1229</v>
      </c>
    </row>
    <row r="153" spans="1:4" ht="20" customHeight="1">
      <c r="A153" s="100">
        <v>8</v>
      </c>
      <c r="B153" s="16" t="s">
        <v>464</v>
      </c>
    </row>
    <row r="154" spans="1:4" ht="20" customHeight="1">
      <c r="A154" s="100">
        <v>8</v>
      </c>
      <c r="B154" s="16" t="s">
        <v>465</v>
      </c>
    </row>
    <row r="155" spans="1:4" ht="20" customHeight="1">
      <c r="A155" s="100">
        <v>8</v>
      </c>
      <c r="B155" s="16" t="s">
        <v>1230</v>
      </c>
    </row>
    <row r="156" spans="1:4" ht="20" customHeight="1">
      <c r="A156" s="100">
        <v>8</v>
      </c>
      <c r="B156" s="16" t="s">
        <v>1231</v>
      </c>
    </row>
    <row r="157" spans="1:4" ht="20" customHeight="1">
      <c r="A157" s="100">
        <v>8</v>
      </c>
      <c r="B157" s="16" t="s">
        <v>1232</v>
      </c>
    </row>
    <row r="158" spans="1:4" ht="20" customHeight="1">
      <c r="A158" s="100">
        <v>8</v>
      </c>
      <c r="B158" s="54" t="s">
        <v>1234</v>
      </c>
    </row>
    <row r="159" spans="1:4" ht="20" customHeight="1">
      <c r="A159" s="99">
        <v>8</v>
      </c>
      <c r="B159" s="37" t="s">
        <v>1233</v>
      </c>
      <c r="C159" s="34"/>
      <c r="D159" s="37"/>
    </row>
    <row r="160" spans="1:4" ht="20" customHeight="1">
      <c r="A160" s="100">
        <v>9</v>
      </c>
      <c r="B160" s="16" t="s">
        <v>1626</v>
      </c>
    </row>
    <row r="161" spans="1:4" ht="20" customHeight="1">
      <c r="A161" s="100">
        <v>9</v>
      </c>
      <c r="B161" s="16" t="s">
        <v>1627</v>
      </c>
    </row>
    <row r="162" spans="1:4" ht="20" customHeight="1">
      <c r="A162" s="100">
        <v>9</v>
      </c>
      <c r="B162" s="16" t="s">
        <v>1088</v>
      </c>
    </row>
    <row r="163" spans="1:4" ht="20" customHeight="1">
      <c r="A163" s="100">
        <v>9</v>
      </c>
      <c r="B163" s="16" t="s">
        <v>1089</v>
      </c>
    </row>
    <row r="164" spans="1:4" ht="20" customHeight="1">
      <c r="A164" s="100">
        <v>9</v>
      </c>
      <c r="B164" s="16" t="s">
        <v>466</v>
      </c>
    </row>
    <row r="165" spans="1:4" ht="20" customHeight="1">
      <c r="A165" s="100">
        <v>9</v>
      </c>
      <c r="B165" s="16" t="s">
        <v>467</v>
      </c>
    </row>
    <row r="166" spans="1:4" ht="20" customHeight="1">
      <c r="A166" s="100">
        <v>9</v>
      </c>
      <c r="B166" s="16" t="s">
        <v>468</v>
      </c>
    </row>
    <row r="167" spans="1:4" ht="20" customHeight="1">
      <c r="A167" s="100">
        <v>9</v>
      </c>
      <c r="B167" s="16" t="s">
        <v>469</v>
      </c>
    </row>
    <row r="168" spans="1:4" ht="20" customHeight="1">
      <c r="A168" s="99">
        <v>9</v>
      </c>
      <c r="B168" s="37" t="s">
        <v>470</v>
      </c>
      <c r="C168" s="34"/>
      <c r="D168" s="37"/>
    </row>
    <row r="169" spans="1:4" ht="20" customHeight="1">
      <c r="A169" s="100">
        <v>10</v>
      </c>
      <c r="B169" s="16" t="s">
        <v>471</v>
      </c>
    </row>
    <row r="170" spans="1:4" ht="20" customHeight="1">
      <c r="A170" s="100">
        <v>10</v>
      </c>
      <c r="B170" s="54" t="s">
        <v>1235</v>
      </c>
    </row>
    <row r="171" spans="1:4" ht="20" customHeight="1">
      <c r="A171" s="99">
        <v>10</v>
      </c>
      <c r="B171" s="37" t="s">
        <v>472</v>
      </c>
      <c r="C171" s="34"/>
      <c r="D171" s="37"/>
    </row>
    <row r="172" spans="1:4" ht="20" customHeight="1">
      <c r="A172" s="100">
        <v>17</v>
      </c>
      <c r="B172" s="16" t="s">
        <v>1266</v>
      </c>
    </row>
    <row r="173" spans="1:4" ht="20" customHeight="1">
      <c r="A173" s="100">
        <v>17</v>
      </c>
      <c r="B173" s="16" t="s">
        <v>1268</v>
      </c>
    </row>
    <row r="174" spans="1:4" ht="20" customHeight="1">
      <c r="A174" s="100">
        <v>18</v>
      </c>
      <c r="B174" s="16" t="s">
        <v>1265</v>
      </c>
    </row>
    <row r="175" spans="1:4" ht="20" customHeight="1">
      <c r="A175" s="100">
        <v>18</v>
      </c>
      <c r="B175" s="16" t="s">
        <v>1267</v>
      </c>
    </row>
    <row r="176" spans="1:4" ht="20" customHeight="1">
      <c r="A176" s="100">
        <v>19</v>
      </c>
      <c r="B176" s="16" t="s">
        <v>1265</v>
      </c>
    </row>
    <row r="177" spans="1:4" ht="20" customHeight="1">
      <c r="A177" s="100">
        <v>19</v>
      </c>
      <c r="B177" s="16" t="s">
        <v>1267</v>
      </c>
    </row>
    <row r="178" spans="1:4" ht="20" customHeight="1">
      <c r="A178" s="100">
        <v>20</v>
      </c>
      <c r="B178" s="16" t="s">
        <v>1265</v>
      </c>
    </row>
    <row r="179" spans="1:4" ht="20" customHeight="1">
      <c r="A179" s="100">
        <v>20</v>
      </c>
      <c r="B179" s="16" t="s">
        <v>1267</v>
      </c>
    </row>
    <row r="180" spans="1:4" ht="20" customHeight="1">
      <c r="A180" s="100">
        <v>21</v>
      </c>
      <c r="B180" s="16" t="s">
        <v>1265</v>
      </c>
    </row>
    <row r="181" spans="1:4" ht="20" customHeight="1">
      <c r="A181" s="99">
        <v>21</v>
      </c>
      <c r="B181" s="37" t="s">
        <v>1267</v>
      </c>
      <c r="C181" s="34"/>
      <c r="D181" s="37"/>
    </row>
    <row r="182" spans="1:4" ht="20" customHeight="1">
      <c r="A182" s="100">
        <v>22</v>
      </c>
      <c r="B182" s="16" t="s">
        <v>1575</v>
      </c>
    </row>
    <row r="183" spans="1:4" ht="20" customHeight="1">
      <c r="A183" s="99">
        <v>22</v>
      </c>
      <c r="B183" s="37" t="s">
        <v>1576</v>
      </c>
      <c r="C183" s="34"/>
      <c r="D183" s="37"/>
    </row>
    <row r="184" spans="1:4" ht="20" customHeight="1">
      <c r="A184" s="100">
        <v>3</v>
      </c>
      <c r="B184" s="16" t="s">
        <v>1090</v>
      </c>
    </row>
    <row r="185" spans="1:4" ht="20" customHeight="1">
      <c r="A185" s="98">
        <v>3</v>
      </c>
      <c r="B185" s="43" t="s">
        <v>1091</v>
      </c>
      <c r="C185" s="42"/>
      <c r="D185" s="43"/>
    </row>
    <row r="186" spans="1:4" ht="20" customHeight="1">
      <c r="A186" s="98">
        <v>4</v>
      </c>
      <c r="B186" s="43" t="s">
        <v>1188</v>
      </c>
      <c r="C186" s="42"/>
      <c r="D186" s="43"/>
    </row>
    <row r="187" spans="1:4" ht="20" customHeight="1">
      <c r="A187" s="100">
        <v>4</v>
      </c>
      <c r="B187" s="16" t="s">
        <v>1189</v>
      </c>
    </row>
    <row r="188" spans="1:4" ht="20" customHeight="1">
      <c r="A188" s="100">
        <v>4</v>
      </c>
      <c r="B188" s="54" t="s">
        <v>1240</v>
      </c>
    </row>
    <row r="189" spans="1:4" ht="20" customHeight="1">
      <c r="A189" s="100">
        <v>4</v>
      </c>
      <c r="B189" s="16" t="s">
        <v>1190</v>
      </c>
    </row>
    <row r="190" spans="1:4" ht="20" customHeight="1">
      <c r="A190" s="100">
        <v>5</v>
      </c>
      <c r="B190" s="16" t="s">
        <v>569</v>
      </c>
    </row>
    <row r="191" spans="1:4" ht="20" customHeight="1">
      <c r="A191" s="100">
        <v>5</v>
      </c>
      <c r="B191" s="16" t="s">
        <v>1236</v>
      </c>
    </row>
    <row r="192" spans="1:4" ht="20" customHeight="1">
      <c r="A192" s="100">
        <v>6</v>
      </c>
      <c r="B192" s="16" t="s">
        <v>1237</v>
      </c>
    </row>
    <row r="193" spans="1:4" ht="20" customHeight="1">
      <c r="A193" s="100">
        <v>6</v>
      </c>
      <c r="B193" s="16" t="s">
        <v>1238</v>
      </c>
    </row>
    <row r="194" spans="1:4" ht="20" customHeight="1">
      <c r="A194" s="100">
        <v>6</v>
      </c>
      <c r="B194" s="16" t="s">
        <v>1239</v>
      </c>
    </row>
    <row r="195" spans="1:4" ht="20" customHeight="1">
      <c r="A195" s="100">
        <v>7</v>
      </c>
      <c r="B195" s="16" t="s">
        <v>1569</v>
      </c>
    </row>
    <row r="196" spans="1:4" ht="20" customHeight="1">
      <c r="A196" s="100">
        <v>7</v>
      </c>
      <c r="B196" s="16" t="s">
        <v>1570</v>
      </c>
    </row>
    <row r="197" spans="1:4" ht="20" customHeight="1">
      <c r="A197" s="100">
        <v>22</v>
      </c>
      <c r="B197" s="16" t="s">
        <v>1577</v>
      </c>
    </row>
    <row r="198" spans="1:4" ht="20" customHeight="1">
      <c r="A198" s="99">
        <v>22</v>
      </c>
      <c r="B198" s="37" t="s">
        <v>1578</v>
      </c>
      <c r="C198" s="34"/>
      <c r="D198" s="37"/>
    </row>
    <row r="199" spans="1:4" ht="20" customHeight="1">
      <c r="A199" s="100">
        <v>3</v>
      </c>
      <c r="B199" s="16" t="s">
        <v>1092</v>
      </c>
    </row>
    <row r="200" spans="1:4" ht="20" customHeight="1">
      <c r="A200" s="98">
        <v>3</v>
      </c>
      <c r="B200" s="43" t="s">
        <v>1093</v>
      </c>
      <c r="C200" s="42"/>
      <c r="D200" s="43"/>
    </row>
    <row r="201" spans="1:4" ht="20" customHeight="1">
      <c r="A201" s="98">
        <v>4</v>
      </c>
      <c r="B201" s="43" t="s">
        <v>570</v>
      </c>
      <c r="C201" s="42"/>
      <c r="D201" s="43"/>
    </row>
    <row r="202" spans="1:4" ht="20" customHeight="1">
      <c r="A202" s="100">
        <v>4</v>
      </c>
      <c r="B202" s="16" t="s">
        <v>1270</v>
      </c>
    </row>
    <row r="203" spans="1:4" ht="20" customHeight="1">
      <c r="A203" s="100">
        <v>4</v>
      </c>
      <c r="B203" s="54" t="s">
        <v>1249</v>
      </c>
    </row>
    <row r="204" spans="1:4" ht="20" customHeight="1">
      <c r="A204" s="100">
        <v>4</v>
      </c>
      <c r="B204" s="16" t="s">
        <v>571</v>
      </c>
    </row>
    <row r="205" spans="1:4" ht="20" customHeight="1">
      <c r="A205" s="100">
        <v>5</v>
      </c>
      <c r="B205" s="16" t="s">
        <v>572</v>
      </c>
    </row>
    <row r="206" spans="1:4" ht="20" customHeight="1">
      <c r="A206" s="100">
        <v>5</v>
      </c>
      <c r="B206" s="16" t="s">
        <v>1241</v>
      </c>
    </row>
    <row r="207" spans="1:4" ht="20" customHeight="1">
      <c r="A207" s="100">
        <v>6</v>
      </c>
      <c r="B207" s="16" t="s">
        <v>1242</v>
      </c>
    </row>
    <row r="208" spans="1:4" ht="20" customHeight="1">
      <c r="A208" s="100">
        <v>6</v>
      </c>
      <c r="B208" s="16" t="s">
        <v>1243</v>
      </c>
    </row>
    <row r="209" spans="1:4" ht="20" customHeight="1">
      <c r="A209" s="100">
        <v>6</v>
      </c>
      <c r="B209" s="16" t="s">
        <v>1244</v>
      </c>
    </row>
    <row r="210" spans="1:4" ht="20" customHeight="1">
      <c r="A210" s="100">
        <v>7</v>
      </c>
      <c r="B210" s="16" t="s">
        <v>1245</v>
      </c>
    </row>
    <row r="211" spans="1:4" ht="20" customHeight="1">
      <c r="A211" s="100">
        <v>7</v>
      </c>
      <c r="B211" s="16" t="s">
        <v>1246</v>
      </c>
    </row>
    <row r="212" spans="1:4" ht="20" customHeight="1">
      <c r="A212" s="100">
        <v>22</v>
      </c>
      <c r="B212" s="16" t="s">
        <v>1247</v>
      </c>
    </row>
    <row r="213" spans="1:4" ht="20" customHeight="1">
      <c r="A213" s="99">
        <v>22</v>
      </c>
      <c r="B213" s="37" t="s">
        <v>1248</v>
      </c>
      <c r="C213" s="34"/>
      <c r="D213" s="37"/>
    </row>
    <row r="214" spans="1:4" ht="20" customHeight="1">
      <c r="A214" s="125">
        <v>6</v>
      </c>
      <c r="B214" s="51" t="s">
        <v>1500</v>
      </c>
      <c r="C214" s="50"/>
      <c r="D214" s="51"/>
    </row>
    <row r="215" spans="1:4" ht="20" customHeight="1">
      <c r="A215" s="100">
        <v>6</v>
      </c>
      <c r="B215" s="16" t="s">
        <v>1501</v>
      </c>
    </row>
    <row r="216" spans="1:4" ht="20" customHeight="1">
      <c r="A216" s="100">
        <v>6</v>
      </c>
      <c r="B216" s="16" t="s">
        <v>1502</v>
      </c>
    </row>
    <row r="217" spans="1:4" ht="20" customHeight="1">
      <c r="A217" s="100">
        <v>7</v>
      </c>
      <c r="B217" s="16" t="s">
        <v>1608</v>
      </c>
    </row>
    <row r="218" spans="1:4" ht="20" customHeight="1">
      <c r="A218" s="100">
        <v>7</v>
      </c>
      <c r="B218" s="16" t="s">
        <v>1609</v>
      </c>
    </row>
    <row r="219" spans="1:4" ht="20" customHeight="1">
      <c r="A219" s="100">
        <v>22</v>
      </c>
      <c r="B219" s="16" t="s">
        <v>1610</v>
      </c>
    </row>
    <row r="220" spans="1:4" ht="20" customHeight="1" thickBot="1">
      <c r="A220" s="101">
        <v>22</v>
      </c>
      <c r="B220" s="79" t="s">
        <v>1611</v>
      </c>
      <c r="C220" s="78"/>
      <c r="D220" s="79"/>
    </row>
    <row r="221" spans="1:4" ht="20" customHeight="1">
      <c r="A221" s="119">
        <v>0</v>
      </c>
      <c r="B221" s="16" t="s">
        <v>1383</v>
      </c>
    </row>
    <row r="222" spans="1:4" ht="20" customHeight="1">
      <c r="A222" s="119">
        <v>0</v>
      </c>
      <c r="B222" s="16" t="s">
        <v>1384</v>
      </c>
    </row>
    <row r="223" spans="1:4" ht="20" customHeight="1">
      <c r="A223" s="119">
        <v>0</v>
      </c>
      <c r="B223" s="16" t="s">
        <v>1385</v>
      </c>
    </row>
    <row r="224" spans="1:4" ht="20" customHeight="1">
      <c r="A224" s="119">
        <v>0</v>
      </c>
      <c r="B224" s="16" t="s">
        <v>1386</v>
      </c>
    </row>
    <row r="225" spans="1:4" ht="20" customHeight="1">
      <c r="A225" s="119">
        <v>0</v>
      </c>
      <c r="B225" s="16" t="s">
        <v>1387</v>
      </c>
    </row>
    <row r="226" spans="1:4" ht="20" customHeight="1">
      <c r="A226" s="119">
        <v>0</v>
      </c>
      <c r="B226" s="16" t="s">
        <v>1388</v>
      </c>
    </row>
    <row r="227" spans="1:4" ht="20" customHeight="1">
      <c r="A227" s="119">
        <v>0</v>
      </c>
      <c r="B227" s="16" t="s">
        <v>1389</v>
      </c>
    </row>
    <row r="228" spans="1:4" ht="20" customHeight="1">
      <c r="A228" s="119">
        <v>0</v>
      </c>
      <c r="B228" s="16" t="s">
        <v>1390</v>
      </c>
    </row>
    <row r="229" spans="1:4" ht="20" customHeight="1">
      <c r="A229" s="120">
        <v>0</v>
      </c>
      <c r="B229" s="37" t="s">
        <v>1391</v>
      </c>
      <c r="C229" s="34"/>
      <c r="D229" s="37"/>
    </row>
    <row r="230" spans="1:4" ht="20" customHeight="1">
      <c r="A230" s="119">
        <v>1</v>
      </c>
      <c r="B230" s="16" t="s">
        <v>1618</v>
      </c>
    </row>
    <row r="231" spans="1:4" ht="20" customHeight="1">
      <c r="A231" s="119">
        <v>1</v>
      </c>
      <c r="B231" s="16" t="s">
        <v>1392</v>
      </c>
    </row>
    <row r="232" spans="1:4" ht="20" customHeight="1">
      <c r="A232" s="119">
        <v>1</v>
      </c>
      <c r="B232" s="16" t="s">
        <v>1619</v>
      </c>
    </row>
    <row r="233" spans="1:4" ht="20" customHeight="1">
      <c r="A233" s="119">
        <v>1</v>
      </c>
      <c r="B233" s="16" t="s">
        <v>1393</v>
      </c>
    </row>
    <row r="234" spans="1:4" ht="20" customHeight="1">
      <c r="A234" s="119">
        <v>1</v>
      </c>
      <c r="B234" s="16" t="s">
        <v>1394</v>
      </c>
    </row>
    <row r="235" spans="1:4" ht="20" customHeight="1">
      <c r="A235" s="119">
        <v>1</v>
      </c>
      <c r="B235" s="16" t="s">
        <v>1395</v>
      </c>
    </row>
    <row r="236" spans="1:4" ht="20" customHeight="1">
      <c r="A236" s="119">
        <v>1</v>
      </c>
      <c r="B236" s="16" t="s">
        <v>1396</v>
      </c>
    </row>
    <row r="237" spans="1:4" ht="20" customHeight="1">
      <c r="A237" s="119">
        <v>1</v>
      </c>
      <c r="B237" s="16" t="s">
        <v>1397</v>
      </c>
    </row>
    <row r="238" spans="1:4" ht="20" customHeight="1">
      <c r="A238" s="119">
        <v>1</v>
      </c>
      <c r="B238" s="16" t="s">
        <v>1398</v>
      </c>
    </row>
    <row r="239" spans="1:4" ht="20" customHeight="1">
      <c r="A239" s="120">
        <v>1</v>
      </c>
      <c r="B239" s="37" t="s">
        <v>1399</v>
      </c>
      <c r="C239" s="34"/>
      <c r="D239" s="37"/>
    </row>
    <row r="240" spans="1:4" ht="20" customHeight="1">
      <c r="A240" s="119">
        <v>2</v>
      </c>
      <c r="B240" s="16" t="s">
        <v>1400</v>
      </c>
    </row>
    <row r="241" spans="1:4" ht="20" customHeight="1">
      <c r="A241" s="119">
        <v>2</v>
      </c>
      <c r="B241" s="16" t="s">
        <v>1401</v>
      </c>
    </row>
    <row r="242" spans="1:4" ht="20" customHeight="1">
      <c r="A242" s="119">
        <v>2</v>
      </c>
      <c r="B242" s="16" t="s">
        <v>1402</v>
      </c>
    </row>
    <row r="243" spans="1:4" ht="20" customHeight="1">
      <c r="A243" s="120">
        <v>2</v>
      </c>
      <c r="B243" s="37" t="s">
        <v>1403</v>
      </c>
      <c r="C243" s="34"/>
      <c r="D243" s="37"/>
    </row>
    <row r="244" spans="1:4" ht="20" customHeight="1">
      <c r="A244" s="119">
        <v>3</v>
      </c>
      <c r="B244" s="16" t="s">
        <v>1404</v>
      </c>
    </row>
    <row r="245" spans="1:4" ht="20" customHeight="1">
      <c r="A245" s="120">
        <v>3</v>
      </c>
      <c r="B245" s="37" t="s">
        <v>1405</v>
      </c>
      <c r="C245" s="34"/>
      <c r="D245" s="37"/>
    </row>
    <row r="246" spans="1:4" ht="20" customHeight="1">
      <c r="A246" s="119">
        <v>4</v>
      </c>
      <c r="B246" s="16" t="s">
        <v>1406</v>
      </c>
    </row>
    <row r="247" spans="1:4" ht="20" customHeight="1">
      <c r="A247" s="121">
        <v>4</v>
      </c>
      <c r="B247" s="43" t="s">
        <v>1407</v>
      </c>
      <c r="C247" s="42"/>
      <c r="D247" s="43"/>
    </row>
    <row r="248" spans="1:4" ht="20" customHeight="1">
      <c r="A248" s="121">
        <v>4</v>
      </c>
      <c r="B248" s="53" t="s">
        <v>1408</v>
      </c>
      <c r="C248" s="42"/>
      <c r="D248" s="43"/>
    </row>
    <row r="249" spans="1:4" ht="20" customHeight="1">
      <c r="A249" s="120">
        <v>4</v>
      </c>
      <c r="B249" s="37" t="s">
        <v>1409</v>
      </c>
      <c r="C249" s="34"/>
      <c r="D249" s="37"/>
    </row>
    <row r="250" spans="1:4" ht="20" customHeight="1">
      <c r="A250" s="119">
        <v>5</v>
      </c>
      <c r="B250" s="16" t="s">
        <v>1410</v>
      </c>
    </row>
    <row r="251" spans="1:4" ht="20" customHeight="1">
      <c r="A251" s="120">
        <v>5</v>
      </c>
      <c r="B251" s="37" t="s">
        <v>1411</v>
      </c>
      <c r="C251" s="34"/>
      <c r="D251" s="37"/>
    </row>
    <row r="252" spans="1:4" ht="20" customHeight="1">
      <c r="A252" s="119">
        <v>6</v>
      </c>
      <c r="B252" s="16" t="s">
        <v>1412</v>
      </c>
    </row>
    <row r="253" spans="1:4" ht="20" customHeight="1">
      <c r="A253" s="119">
        <v>6</v>
      </c>
      <c r="B253" s="16" t="s">
        <v>1413</v>
      </c>
    </row>
    <row r="254" spans="1:4" ht="20" customHeight="1">
      <c r="A254" s="120">
        <v>6</v>
      </c>
      <c r="B254" s="37" t="s">
        <v>1414</v>
      </c>
      <c r="C254" s="34"/>
      <c r="D254" s="37"/>
    </row>
    <row r="255" spans="1:4" ht="20" customHeight="1">
      <c r="A255" s="119">
        <v>7</v>
      </c>
      <c r="B255" s="16" t="s">
        <v>1571</v>
      </c>
    </row>
    <row r="256" spans="1:4" ht="20" customHeight="1">
      <c r="A256" s="120">
        <v>7</v>
      </c>
      <c r="B256" s="37" t="s">
        <v>1572</v>
      </c>
      <c r="C256" s="34"/>
      <c r="D256" s="37"/>
    </row>
    <row r="257" spans="1:4" ht="20" customHeight="1">
      <c r="A257" s="119">
        <v>8</v>
      </c>
      <c r="B257" s="16" t="s">
        <v>1415</v>
      </c>
    </row>
    <row r="258" spans="1:4" ht="20" customHeight="1">
      <c r="A258" s="119">
        <v>8</v>
      </c>
      <c r="B258" s="16" t="s">
        <v>1416</v>
      </c>
    </row>
    <row r="259" spans="1:4" ht="20" customHeight="1">
      <c r="A259" s="119">
        <v>8</v>
      </c>
      <c r="B259" s="54" t="s">
        <v>1417</v>
      </c>
    </row>
    <row r="260" spans="1:4" ht="20" customHeight="1">
      <c r="A260" s="119">
        <v>8</v>
      </c>
      <c r="B260" s="16" t="s">
        <v>1418</v>
      </c>
    </row>
    <row r="261" spans="1:4" ht="20" customHeight="1">
      <c r="A261" s="119">
        <v>8</v>
      </c>
      <c r="B261" s="16" t="s">
        <v>1419</v>
      </c>
    </row>
    <row r="262" spans="1:4" ht="20" customHeight="1">
      <c r="A262" s="119">
        <v>8</v>
      </c>
      <c r="B262" s="16" t="s">
        <v>1420</v>
      </c>
    </row>
    <row r="263" spans="1:4" ht="20" customHeight="1">
      <c r="A263" s="119">
        <v>8</v>
      </c>
      <c r="B263" s="16" t="s">
        <v>1421</v>
      </c>
    </row>
    <row r="264" spans="1:4" ht="20" customHeight="1">
      <c r="A264" s="119">
        <v>8</v>
      </c>
      <c r="B264" s="16" t="s">
        <v>1422</v>
      </c>
    </row>
    <row r="265" spans="1:4" ht="20" customHeight="1">
      <c r="A265" s="119">
        <v>8</v>
      </c>
      <c r="B265" s="54" t="s">
        <v>1423</v>
      </c>
    </row>
    <row r="266" spans="1:4" ht="20" customHeight="1">
      <c r="A266" s="120">
        <v>8</v>
      </c>
      <c r="B266" s="37" t="s">
        <v>1424</v>
      </c>
      <c r="C266" s="34"/>
      <c r="D266" s="37"/>
    </row>
    <row r="267" spans="1:4" ht="20" customHeight="1">
      <c r="A267" s="119">
        <v>9</v>
      </c>
      <c r="B267" s="16" t="s">
        <v>1628</v>
      </c>
    </row>
    <row r="268" spans="1:4" ht="20" customHeight="1">
      <c r="A268" s="119">
        <v>9</v>
      </c>
      <c r="B268" s="16" t="s">
        <v>1629</v>
      </c>
    </row>
    <row r="269" spans="1:4" ht="20" customHeight="1">
      <c r="A269" s="119">
        <v>9</v>
      </c>
      <c r="B269" s="16" t="s">
        <v>1425</v>
      </c>
    </row>
    <row r="270" spans="1:4" ht="20" customHeight="1">
      <c r="A270" s="119">
        <v>9</v>
      </c>
      <c r="B270" s="16" t="s">
        <v>1426</v>
      </c>
    </row>
    <row r="271" spans="1:4" ht="20" customHeight="1">
      <c r="A271" s="119">
        <v>9</v>
      </c>
      <c r="B271" s="16" t="s">
        <v>1427</v>
      </c>
    </row>
    <row r="272" spans="1:4" ht="20" customHeight="1">
      <c r="A272" s="119">
        <v>9</v>
      </c>
      <c r="B272" s="16" t="s">
        <v>1428</v>
      </c>
    </row>
    <row r="273" spans="1:4" ht="20" customHeight="1">
      <c r="A273" s="119">
        <v>9</v>
      </c>
      <c r="B273" s="16" t="s">
        <v>1429</v>
      </c>
    </row>
    <row r="274" spans="1:4" ht="20" customHeight="1">
      <c r="A274" s="119">
        <v>9</v>
      </c>
      <c r="B274" s="16" t="s">
        <v>1430</v>
      </c>
    </row>
    <row r="275" spans="1:4" ht="20" customHeight="1">
      <c r="A275" s="120">
        <v>9</v>
      </c>
      <c r="B275" s="37" t="s">
        <v>1431</v>
      </c>
      <c r="C275" s="34"/>
      <c r="D275" s="37"/>
    </row>
    <row r="276" spans="1:4" ht="20" customHeight="1">
      <c r="A276" s="119">
        <v>10</v>
      </c>
      <c r="B276" s="16" t="s">
        <v>1432</v>
      </c>
    </row>
    <row r="277" spans="1:4" ht="20" customHeight="1">
      <c r="A277" s="119">
        <v>10</v>
      </c>
      <c r="B277" s="54" t="s">
        <v>1433</v>
      </c>
    </row>
    <row r="278" spans="1:4" ht="20" customHeight="1">
      <c r="A278" s="120">
        <v>10</v>
      </c>
      <c r="B278" s="37" t="s">
        <v>1434</v>
      </c>
      <c r="C278" s="34"/>
      <c r="D278" s="37"/>
    </row>
    <row r="279" spans="1:4" ht="20" customHeight="1">
      <c r="A279" s="119">
        <v>17</v>
      </c>
      <c r="B279" s="16" t="s">
        <v>1435</v>
      </c>
    </row>
    <row r="280" spans="1:4" ht="20" customHeight="1">
      <c r="A280" s="119">
        <v>17</v>
      </c>
      <c r="B280" s="16" t="s">
        <v>1436</v>
      </c>
    </row>
    <row r="281" spans="1:4" ht="20" customHeight="1">
      <c r="A281" s="119">
        <v>18</v>
      </c>
      <c r="B281" s="16" t="s">
        <v>1437</v>
      </c>
    </row>
    <row r="282" spans="1:4" ht="20" customHeight="1">
      <c r="A282" s="119">
        <v>18</v>
      </c>
      <c r="B282" s="16" t="s">
        <v>1438</v>
      </c>
    </row>
    <row r="283" spans="1:4" ht="20" customHeight="1">
      <c r="A283" s="119">
        <v>19</v>
      </c>
      <c r="B283" s="16" t="s">
        <v>1437</v>
      </c>
    </row>
    <row r="284" spans="1:4" ht="20" customHeight="1">
      <c r="A284" s="119">
        <v>19</v>
      </c>
      <c r="B284" s="16" t="s">
        <v>1438</v>
      </c>
    </row>
    <row r="285" spans="1:4" ht="20" customHeight="1">
      <c r="A285" s="119">
        <v>20</v>
      </c>
      <c r="B285" s="16" t="s">
        <v>1437</v>
      </c>
    </row>
    <row r="286" spans="1:4" ht="20" customHeight="1">
      <c r="A286" s="119">
        <v>20</v>
      </c>
      <c r="B286" s="16" t="s">
        <v>1438</v>
      </c>
    </row>
    <row r="287" spans="1:4" ht="20" customHeight="1">
      <c r="A287" s="119">
        <v>21</v>
      </c>
      <c r="B287" s="16" t="s">
        <v>1437</v>
      </c>
    </row>
    <row r="288" spans="1:4" ht="20" customHeight="1">
      <c r="A288" s="120">
        <v>21</v>
      </c>
      <c r="B288" s="37" t="s">
        <v>1438</v>
      </c>
      <c r="C288" s="34"/>
      <c r="D288" s="37"/>
    </row>
    <row r="289" spans="1:4" ht="20" customHeight="1">
      <c r="A289" s="122">
        <v>22</v>
      </c>
      <c r="B289" s="51" t="s">
        <v>1579</v>
      </c>
      <c r="C289" s="50"/>
      <c r="D289" s="51"/>
    </row>
    <row r="290" spans="1:4" ht="20" customHeight="1">
      <c r="A290" s="120">
        <v>22</v>
      </c>
      <c r="B290" s="37" t="s">
        <v>1580</v>
      </c>
      <c r="C290" s="34"/>
      <c r="D290" s="37"/>
    </row>
    <row r="291" spans="1:4" ht="20" customHeight="1">
      <c r="A291" s="122">
        <v>6</v>
      </c>
      <c r="B291" s="51" t="s">
        <v>1503</v>
      </c>
      <c r="C291" s="50"/>
      <c r="D291" s="51"/>
    </row>
    <row r="292" spans="1:4" ht="20" customHeight="1">
      <c r="A292" s="119">
        <v>6</v>
      </c>
      <c r="B292" s="16" t="s">
        <v>1504</v>
      </c>
    </row>
    <row r="293" spans="1:4" ht="20" customHeight="1">
      <c r="A293" s="119">
        <v>6</v>
      </c>
      <c r="B293" s="16" t="s">
        <v>1505</v>
      </c>
    </row>
    <row r="294" spans="1:4" ht="20" customHeight="1">
      <c r="A294" s="119">
        <v>7</v>
      </c>
      <c r="B294" s="16" t="s">
        <v>1612</v>
      </c>
    </row>
    <row r="295" spans="1:4" ht="20" customHeight="1">
      <c r="A295" s="119">
        <v>7</v>
      </c>
      <c r="B295" s="16" t="s">
        <v>1613</v>
      </c>
    </row>
    <row r="296" spans="1:4" ht="20" customHeight="1">
      <c r="A296" s="119">
        <v>22</v>
      </c>
      <c r="B296" s="16" t="s">
        <v>1614</v>
      </c>
    </row>
    <row r="297" spans="1:4" ht="20" customHeight="1" thickBot="1">
      <c r="A297" s="123">
        <v>22</v>
      </c>
      <c r="B297" s="79" t="s">
        <v>1615</v>
      </c>
      <c r="C297" s="78"/>
      <c r="D297" s="79"/>
    </row>
    <row r="298" spans="1:4" ht="20" customHeight="1">
      <c r="A298" s="102">
        <v>25</v>
      </c>
      <c r="B298" s="16" t="s">
        <v>1280</v>
      </c>
    </row>
    <row r="299" spans="1:4" ht="20" customHeight="1">
      <c r="A299" s="102">
        <v>25</v>
      </c>
      <c r="B299" s="16" t="s">
        <v>1281</v>
      </c>
    </row>
    <row r="300" spans="1:4" ht="20" customHeight="1">
      <c r="A300" s="109">
        <v>25</v>
      </c>
      <c r="B300" s="43" t="s">
        <v>1290</v>
      </c>
      <c r="C300" s="42"/>
      <c r="D300" s="43"/>
    </row>
    <row r="301" spans="1:4" ht="20" customHeight="1">
      <c r="A301" s="42">
        <v>26</v>
      </c>
      <c r="B301" s="43" t="s">
        <v>1146</v>
      </c>
      <c r="C301" s="42"/>
      <c r="D301" s="43"/>
    </row>
    <row r="302" spans="1:4" ht="20" customHeight="1">
      <c r="A302" s="42">
        <v>26</v>
      </c>
      <c r="B302" s="43" t="s">
        <v>1164</v>
      </c>
      <c r="C302" s="42"/>
      <c r="D302" s="43"/>
    </row>
    <row r="303" spans="1:4" ht="20" customHeight="1">
      <c r="A303" s="42">
        <v>26</v>
      </c>
      <c r="B303" s="43" t="s">
        <v>1165</v>
      </c>
      <c r="C303" s="42"/>
      <c r="D303" s="43"/>
    </row>
    <row r="304" spans="1:4" ht="20" customHeight="1">
      <c r="A304" s="42">
        <v>26</v>
      </c>
      <c r="B304" s="43" t="s">
        <v>1548</v>
      </c>
      <c r="C304" s="42"/>
      <c r="D304" s="43"/>
    </row>
    <row r="305" spans="1:4" ht="20" customHeight="1">
      <c r="A305" s="42">
        <v>27</v>
      </c>
      <c r="B305" s="43" t="s">
        <v>1146</v>
      </c>
      <c r="C305" s="42"/>
      <c r="D305" s="43"/>
    </row>
    <row r="306" spans="1:4" ht="20" customHeight="1">
      <c r="A306" s="42">
        <v>27</v>
      </c>
      <c r="B306" s="43" t="s">
        <v>1147</v>
      </c>
      <c r="C306" s="42"/>
      <c r="D306" s="43"/>
    </row>
    <row r="307" spans="1:4" ht="20" customHeight="1">
      <c r="A307" s="42">
        <v>27</v>
      </c>
      <c r="B307" s="43" t="s">
        <v>1148</v>
      </c>
      <c r="C307" s="42"/>
      <c r="D307" s="43"/>
    </row>
    <row r="308" spans="1:4" ht="20" customHeight="1" thickBot="1">
      <c r="A308" s="78">
        <v>27</v>
      </c>
      <c r="B308" s="79" t="s">
        <v>1549</v>
      </c>
      <c r="C308" s="78"/>
      <c r="D308" s="79"/>
    </row>
    <row r="309" spans="1:4" ht="20" customHeight="1">
      <c r="A309" s="80">
        <v>24</v>
      </c>
      <c r="B309" s="81" t="s">
        <v>587</v>
      </c>
      <c r="C309" s="80"/>
      <c r="D309" s="81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C24"/>
  <sheetViews>
    <sheetView zoomScale="150" zoomScaleNormal="150" workbookViewId="0">
      <pane ySplit="1" topLeftCell="A2" activePane="bottomLeft" state="frozen"/>
      <selection pane="bottomLeft" activeCell="A19" sqref="A19"/>
    </sheetView>
  </sheetViews>
  <sheetFormatPr baseColWidth="10" defaultColWidth="8.83203125" defaultRowHeight="20" customHeight="1"/>
  <cols>
    <col min="1" max="1" width="50.83203125" style="11" customWidth="1"/>
    <col min="2" max="2" width="10.83203125" style="10" customWidth="1"/>
    <col min="3" max="3" width="40.83203125" style="10" customWidth="1"/>
    <col min="4" max="16384" width="8.83203125" style="28"/>
  </cols>
  <sheetData>
    <row r="1" spans="1:3" s="27" customFormat="1" ht="40.25" customHeight="1">
      <c r="A1" s="25" t="s">
        <v>23</v>
      </c>
      <c r="B1" s="19" t="s">
        <v>26</v>
      </c>
      <c r="C1" s="19" t="s">
        <v>1</v>
      </c>
    </row>
    <row r="2" spans="1:3" ht="20" customHeight="1">
      <c r="A2" s="11" t="s">
        <v>1291</v>
      </c>
    </row>
    <row r="3" spans="1:3" ht="20" customHeight="1">
      <c r="A3" s="11" t="s">
        <v>1496</v>
      </c>
    </row>
    <row r="4" spans="1:3" ht="20" customHeight="1">
      <c r="A4" s="11" t="s">
        <v>1292</v>
      </c>
    </row>
    <row r="5" spans="1:3" ht="20" customHeight="1">
      <c r="A5" s="11" t="s">
        <v>1497</v>
      </c>
    </row>
    <row r="6" spans="1:3" ht="20" customHeight="1">
      <c r="A6" s="115" t="s">
        <v>1588</v>
      </c>
    </row>
    <row r="7" spans="1:3" ht="20" customHeight="1">
      <c r="A7" s="115" t="s">
        <v>1587</v>
      </c>
    </row>
    <row r="8" spans="1:3" ht="20" customHeight="1">
      <c r="A8" s="115" t="s">
        <v>1589</v>
      </c>
    </row>
    <row r="9" spans="1:3" ht="20" customHeight="1">
      <c r="A9" s="11" t="s">
        <v>1157</v>
      </c>
    </row>
    <row r="10" spans="1:3" ht="20" customHeight="1">
      <c r="A10" s="64" t="s">
        <v>1257</v>
      </c>
    </row>
    <row r="11" spans="1:3" ht="20" customHeight="1">
      <c r="A11" s="64" t="s">
        <v>1490</v>
      </c>
    </row>
    <row r="12" spans="1:3" ht="20" customHeight="1">
      <c r="A12" s="64" t="s">
        <v>1491</v>
      </c>
    </row>
    <row r="13" spans="1:3" ht="20" customHeight="1">
      <c r="A13" s="11" t="s">
        <v>1158</v>
      </c>
    </row>
    <row r="14" spans="1:3" ht="20" customHeight="1">
      <c r="A14" s="11" t="s">
        <v>1492</v>
      </c>
    </row>
    <row r="15" spans="1:3" ht="20" customHeight="1">
      <c r="A15" s="11" t="s">
        <v>1498</v>
      </c>
    </row>
    <row r="16" spans="1:3" ht="20" customHeight="1">
      <c r="A16" s="11" t="s">
        <v>1255</v>
      </c>
    </row>
    <row r="17" spans="1:1" ht="20" customHeight="1">
      <c r="A17" s="11" t="s">
        <v>1254</v>
      </c>
    </row>
    <row r="18" spans="1:1" ht="20" customHeight="1">
      <c r="A18" s="11" t="s">
        <v>1633</v>
      </c>
    </row>
    <row r="19" spans="1:1" ht="20" customHeight="1">
      <c r="A19" s="11" t="s">
        <v>1634</v>
      </c>
    </row>
    <row r="20" spans="1:1" ht="20" customHeight="1">
      <c r="A20" s="11" t="s">
        <v>1159</v>
      </c>
    </row>
    <row r="21" spans="1:1" ht="20" customHeight="1">
      <c r="A21" s="11" t="s">
        <v>1112</v>
      </c>
    </row>
    <row r="22" spans="1:1" ht="20" customHeight="1">
      <c r="A22" s="11" t="s">
        <v>477</v>
      </c>
    </row>
    <row r="23" spans="1:1" ht="20" customHeight="1">
      <c r="A23" s="11" t="s">
        <v>1101</v>
      </c>
    </row>
    <row r="24" spans="1:1" ht="20" customHeight="1">
      <c r="A24" s="11" t="s">
        <v>476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7" tint="0.59999389629810485"/>
  </sheetPr>
  <dimension ref="A1:I73"/>
  <sheetViews>
    <sheetView zoomScale="150" zoomScaleNormal="150" workbookViewId="0">
      <pane ySplit="1" topLeftCell="A2" activePane="bottomLeft" state="frozen"/>
      <selection pane="bottomLeft" activeCell="C2" sqref="C2"/>
    </sheetView>
  </sheetViews>
  <sheetFormatPr baseColWidth="10" defaultColWidth="10.83203125" defaultRowHeight="20" customHeight="1"/>
  <cols>
    <col min="1" max="1" width="10.83203125" style="10" customWidth="1"/>
    <col min="2" max="2" width="10.83203125" style="2" customWidth="1"/>
    <col min="3" max="3" width="16.83203125" style="114" customWidth="1"/>
    <col min="4" max="5" width="10.83203125" style="2" customWidth="1"/>
    <col min="6" max="8" width="10.83203125" style="10" customWidth="1"/>
    <col min="9" max="9" width="40.83203125" style="16" customWidth="1"/>
    <col min="10" max="16384" width="10.83203125" style="26"/>
  </cols>
  <sheetData>
    <row r="1" spans="1:9" ht="40.25" customHeight="1">
      <c r="A1" s="17" t="s">
        <v>21</v>
      </c>
      <c r="B1" s="17" t="s">
        <v>6</v>
      </c>
      <c r="C1" s="113" t="s">
        <v>5</v>
      </c>
      <c r="D1" s="17" t="s">
        <v>7</v>
      </c>
      <c r="E1" s="17" t="s">
        <v>8</v>
      </c>
      <c r="F1" s="18" t="s">
        <v>19</v>
      </c>
      <c r="G1" s="18" t="s">
        <v>37</v>
      </c>
      <c r="H1" s="18" t="s">
        <v>38</v>
      </c>
      <c r="I1" s="82" t="s">
        <v>1</v>
      </c>
    </row>
    <row r="2" spans="1:9" ht="20" customHeight="1">
      <c r="A2" s="10" t="s">
        <v>1282</v>
      </c>
      <c r="B2" s="2">
        <v>15</v>
      </c>
      <c r="C2" s="114">
        <v>3.0010800000000004</v>
      </c>
      <c r="F2" s="10">
        <v>654</v>
      </c>
      <c r="I2" s="16" t="s">
        <v>1460</v>
      </c>
    </row>
    <row r="3" spans="1:9" ht="20" customHeight="1">
      <c r="A3" s="10" t="s">
        <v>1283</v>
      </c>
      <c r="B3" s="2">
        <v>30</v>
      </c>
      <c r="C3" s="114">
        <v>5.1799540000000004</v>
      </c>
      <c r="F3" s="10">
        <v>654</v>
      </c>
      <c r="I3" s="16" t="s">
        <v>1459</v>
      </c>
    </row>
    <row r="4" spans="1:9" ht="20" customHeight="1">
      <c r="A4" s="10" t="s">
        <v>1284</v>
      </c>
      <c r="B4" s="2">
        <v>60</v>
      </c>
      <c r="C4" s="114">
        <v>1.8888820000000004</v>
      </c>
      <c r="F4" s="10">
        <v>654</v>
      </c>
      <c r="I4" s="16" t="s">
        <v>1459</v>
      </c>
    </row>
    <row r="5" spans="1:9" ht="20" customHeight="1">
      <c r="A5" s="10" t="s">
        <v>488</v>
      </c>
      <c r="B5" s="2">
        <v>120</v>
      </c>
      <c r="C5" s="114">
        <v>0.43212180000000006</v>
      </c>
      <c r="F5" s="10">
        <v>654</v>
      </c>
      <c r="I5" s="16" t="s">
        <v>1459</v>
      </c>
    </row>
    <row r="6" spans="1:9" ht="20" customHeight="1">
      <c r="A6" s="10" t="s">
        <v>489</v>
      </c>
      <c r="B6" s="2">
        <v>180</v>
      </c>
      <c r="C6" s="114">
        <v>0.10925280000000001</v>
      </c>
      <c r="F6" s="10">
        <v>654</v>
      </c>
      <c r="I6" s="16" t="s">
        <v>1459</v>
      </c>
    </row>
    <row r="7" spans="1:9" ht="20" customHeight="1">
      <c r="A7" s="10" t="s">
        <v>490</v>
      </c>
      <c r="B7" s="73">
        <v>240</v>
      </c>
      <c r="C7" s="116">
        <v>4.2121900000000004E-2</v>
      </c>
      <c r="D7" s="73"/>
      <c r="E7" s="73"/>
      <c r="F7" s="34">
        <v>654</v>
      </c>
      <c r="G7" s="34"/>
      <c r="H7" s="34"/>
      <c r="I7" s="37" t="s">
        <v>1459</v>
      </c>
    </row>
    <row r="8" spans="1:9" ht="20" customHeight="1">
      <c r="A8" s="10" t="s">
        <v>1293</v>
      </c>
      <c r="B8" s="2">
        <v>15</v>
      </c>
      <c r="C8" s="114">
        <v>1.6753220000000002</v>
      </c>
      <c r="F8" s="10">
        <v>655</v>
      </c>
      <c r="I8" s="16" t="s">
        <v>1456</v>
      </c>
    </row>
    <row r="9" spans="1:9" ht="20" customHeight="1">
      <c r="A9" s="10" t="s">
        <v>1294</v>
      </c>
      <c r="B9" s="2">
        <v>30</v>
      </c>
      <c r="C9" s="114">
        <v>4.0166140000000006</v>
      </c>
      <c r="F9" s="10">
        <v>655</v>
      </c>
      <c r="I9" s="16" t="s">
        <v>1455</v>
      </c>
    </row>
    <row r="10" spans="1:9" ht="20" customHeight="1">
      <c r="A10" s="10" t="s">
        <v>1295</v>
      </c>
      <c r="B10" s="2">
        <v>60</v>
      </c>
      <c r="C10" s="114">
        <v>4.0722520000000006</v>
      </c>
      <c r="F10" s="10">
        <v>655</v>
      </c>
      <c r="I10" s="16" t="s">
        <v>1455</v>
      </c>
    </row>
    <row r="11" spans="1:9" ht="20" customHeight="1">
      <c r="A11" s="10" t="s">
        <v>1296</v>
      </c>
      <c r="B11" s="2">
        <v>120</v>
      </c>
      <c r="C11" s="114">
        <v>2.4413280000000004</v>
      </c>
      <c r="F11" s="10">
        <v>655</v>
      </c>
      <c r="I11" s="16" t="s">
        <v>1455</v>
      </c>
    </row>
    <row r="12" spans="1:9" ht="20" customHeight="1">
      <c r="A12" s="10" t="s">
        <v>1297</v>
      </c>
      <c r="B12" s="2">
        <v>180</v>
      </c>
      <c r="C12" s="114">
        <v>1.2650620000000001</v>
      </c>
      <c r="F12" s="10">
        <v>655</v>
      </c>
      <c r="I12" s="16" t="s">
        <v>1455</v>
      </c>
    </row>
    <row r="13" spans="1:9" ht="20" customHeight="1">
      <c r="A13" s="10" t="s">
        <v>1298</v>
      </c>
      <c r="B13" s="2">
        <v>240</v>
      </c>
      <c r="C13" s="114">
        <v>0.69912800000000008</v>
      </c>
      <c r="F13" s="10">
        <v>655</v>
      </c>
      <c r="I13" s="16" t="s">
        <v>1455</v>
      </c>
    </row>
    <row r="14" spans="1:9" ht="20" customHeight="1">
      <c r="A14" s="10" t="s">
        <v>1299</v>
      </c>
      <c r="B14" s="2">
        <v>360</v>
      </c>
      <c r="C14" s="114">
        <v>0.29960220000000004</v>
      </c>
      <c r="F14" s="10">
        <v>655</v>
      </c>
      <c r="I14" s="16" t="s">
        <v>1455</v>
      </c>
    </row>
    <row r="15" spans="1:9" ht="20" customHeight="1">
      <c r="A15" s="10" t="s">
        <v>1300</v>
      </c>
      <c r="B15" s="73">
        <v>480</v>
      </c>
      <c r="C15" s="116">
        <v>0.17753580000000002</v>
      </c>
      <c r="D15" s="73"/>
      <c r="E15" s="73"/>
      <c r="F15" s="34">
        <v>655</v>
      </c>
      <c r="G15" s="34"/>
      <c r="H15" s="34"/>
      <c r="I15" s="37" t="s">
        <v>1455</v>
      </c>
    </row>
    <row r="16" spans="1:9" ht="20" customHeight="1">
      <c r="A16" s="10" t="s">
        <v>1253</v>
      </c>
      <c r="B16" s="2">
        <v>30</v>
      </c>
      <c r="C16" s="117">
        <v>0.15483100000000002</v>
      </c>
      <c r="F16" s="10">
        <v>1354</v>
      </c>
      <c r="I16" s="16" t="s">
        <v>1458</v>
      </c>
    </row>
    <row r="17" spans="1:9" ht="20" customHeight="1">
      <c r="A17" s="10" t="s">
        <v>1301</v>
      </c>
      <c r="B17" s="2">
        <v>60</v>
      </c>
      <c r="C17" s="117">
        <v>0.67721000000000009</v>
      </c>
      <c r="F17" s="10">
        <v>1354</v>
      </c>
      <c r="I17" s="16" t="s">
        <v>1457</v>
      </c>
    </row>
    <row r="18" spans="1:9" ht="20" customHeight="1">
      <c r="A18" s="10" t="s">
        <v>1271</v>
      </c>
      <c r="B18" s="2">
        <v>120</v>
      </c>
      <c r="C18" s="117">
        <v>1.2549460000000001</v>
      </c>
      <c r="F18" s="10">
        <v>1354</v>
      </c>
      <c r="I18" s="16" t="s">
        <v>1457</v>
      </c>
    </row>
    <row r="19" spans="1:9" ht="20" customHeight="1">
      <c r="A19" s="10" t="s">
        <v>1272</v>
      </c>
      <c r="B19" s="2">
        <v>180</v>
      </c>
      <c r="C19" s="117">
        <v>2.7998840000000005</v>
      </c>
      <c r="F19" s="10">
        <v>1354</v>
      </c>
      <c r="I19" s="16" t="s">
        <v>1457</v>
      </c>
    </row>
    <row r="20" spans="1:9" ht="20" customHeight="1">
      <c r="A20" s="10" t="s">
        <v>1285</v>
      </c>
      <c r="B20" s="2">
        <v>240</v>
      </c>
      <c r="C20" s="117">
        <v>2.5767700000000002</v>
      </c>
      <c r="F20" s="10">
        <v>1354</v>
      </c>
      <c r="I20" s="16" t="s">
        <v>1457</v>
      </c>
    </row>
    <row r="21" spans="1:9" ht="20" customHeight="1">
      <c r="A21" s="10" t="s">
        <v>1286</v>
      </c>
      <c r="B21" s="2">
        <v>360</v>
      </c>
      <c r="C21" s="117">
        <v>2.1979820000000001</v>
      </c>
      <c r="F21" s="10">
        <v>1354</v>
      </c>
      <c r="I21" s="16" t="s">
        <v>1457</v>
      </c>
    </row>
    <row r="22" spans="1:9" ht="20" customHeight="1">
      <c r="A22" s="10" t="s">
        <v>1287</v>
      </c>
      <c r="B22" s="2">
        <v>420</v>
      </c>
      <c r="C22" s="117">
        <v>2.0642260000000001</v>
      </c>
      <c r="F22" s="10">
        <v>1354</v>
      </c>
      <c r="I22" s="16" t="s">
        <v>1457</v>
      </c>
    </row>
    <row r="23" spans="1:9" ht="20" customHeight="1">
      <c r="A23" s="10" t="s">
        <v>1288</v>
      </c>
      <c r="B23" s="2">
        <v>480</v>
      </c>
      <c r="C23" s="117">
        <v>1.007666</v>
      </c>
      <c r="F23" s="10">
        <v>1354</v>
      </c>
      <c r="I23" s="16" t="s">
        <v>1457</v>
      </c>
    </row>
    <row r="24" spans="1:9" ht="20" customHeight="1">
      <c r="A24" s="10" t="s">
        <v>1289</v>
      </c>
      <c r="B24" s="2">
        <v>600</v>
      </c>
      <c r="C24" s="117">
        <v>0.67327599999999999</v>
      </c>
      <c r="F24" s="10">
        <v>1354</v>
      </c>
      <c r="I24" s="16" t="s">
        <v>1457</v>
      </c>
    </row>
    <row r="25" spans="1:9" ht="20" customHeight="1">
      <c r="A25" s="10" t="s">
        <v>1447</v>
      </c>
      <c r="B25" s="73">
        <v>720</v>
      </c>
      <c r="C25" s="118">
        <v>0.40542680000000009</v>
      </c>
      <c r="D25" s="73"/>
      <c r="E25" s="73"/>
      <c r="F25" s="34">
        <v>1354</v>
      </c>
      <c r="G25" s="34"/>
      <c r="H25" s="34"/>
      <c r="I25" s="37" t="s">
        <v>1457</v>
      </c>
    </row>
    <row r="26" spans="1:9" ht="20" customHeight="1">
      <c r="A26" s="10" t="s">
        <v>1448</v>
      </c>
      <c r="B26" s="2">
        <v>30</v>
      </c>
      <c r="C26" s="117">
        <v>0.2662756</v>
      </c>
      <c r="F26" s="10">
        <v>1355</v>
      </c>
      <c r="I26" s="16" t="s">
        <v>1462</v>
      </c>
    </row>
    <row r="27" spans="1:9" ht="20" customHeight="1">
      <c r="A27" s="10" t="s">
        <v>1449</v>
      </c>
      <c r="B27" s="2">
        <v>60</v>
      </c>
      <c r="C27" s="117">
        <v>1.253822</v>
      </c>
      <c r="F27" s="10">
        <v>1355</v>
      </c>
      <c r="I27" s="16" t="s">
        <v>1461</v>
      </c>
    </row>
    <row r="28" spans="1:9" ht="20" customHeight="1">
      <c r="A28" s="10" t="s">
        <v>1439</v>
      </c>
      <c r="B28" s="2">
        <v>120</v>
      </c>
      <c r="C28" s="117">
        <v>2.7296340000000003</v>
      </c>
      <c r="F28" s="10">
        <v>1355</v>
      </c>
      <c r="I28" s="16" t="s">
        <v>1461</v>
      </c>
    </row>
    <row r="29" spans="1:9" ht="20" customHeight="1">
      <c r="A29" s="10" t="s">
        <v>1440</v>
      </c>
      <c r="B29" s="2">
        <v>180</v>
      </c>
      <c r="C29" s="117">
        <v>4.52691</v>
      </c>
      <c r="F29" s="10">
        <v>1355</v>
      </c>
      <c r="I29" s="16" t="s">
        <v>1461</v>
      </c>
    </row>
    <row r="30" spans="1:9" ht="20" customHeight="1">
      <c r="A30" s="10" t="s">
        <v>1441</v>
      </c>
      <c r="B30" s="2">
        <v>240</v>
      </c>
      <c r="C30" s="117">
        <v>4.8820940000000004</v>
      </c>
      <c r="F30" s="10">
        <v>1355</v>
      </c>
      <c r="I30" s="16" t="s">
        <v>1461</v>
      </c>
    </row>
    <row r="31" spans="1:9" ht="20" customHeight="1">
      <c r="A31" s="10" t="s">
        <v>1442</v>
      </c>
      <c r="B31" s="2">
        <v>360</v>
      </c>
      <c r="C31" s="117">
        <v>5.3592320000000004</v>
      </c>
      <c r="F31" s="10">
        <v>1355</v>
      </c>
      <c r="I31" s="16" t="s">
        <v>1461</v>
      </c>
    </row>
    <row r="32" spans="1:9" ht="20" customHeight="1">
      <c r="A32" s="10" t="s">
        <v>1443</v>
      </c>
      <c r="B32" s="2">
        <v>420</v>
      </c>
      <c r="C32" s="117">
        <v>4.6932620000000007</v>
      </c>
      <c r="F32" s="10">
        <v>1355</v>
      </c>
      <c r="I32" s="16" t="s">
        <v>1461</v>
      </c>
    </row>
    <row r="33" spans="1:9" ht="20" customHeight="1">
      <c r="A33" s="10" t="s">
        <v>1444</v>
      </c>
      <c r="B33" s="2">
        <v>480</v>
      </c>
      <c r="C33" s="117">
        <v>3.8277820000000005</v>
      </c>
      <c r="F33" s="10">
        <v>1355</v>
      </c>
      <c r="I33" s="16" t="s">
        <v>1461</v>
      </c>
    </row>
    <row r="34" spans="1:9" ht="20" customHeight="1">
      <c r="A34" s="10" t="s">
        <v>1445</v>
      </c>
      <c r="B34" s="2">
        <v>600</v>
      </c>
      <c r="C34" s="117">
        <v>3.1955320000000005</v>
      </c>
      <c r="F34" s="10">
        <v>1355</v>
      </c>
      <c r="I34" s="16" t="s">
        <v>1461</v>
      </c>
    </row>
    <row r="35" spans="1:9" ht="20" customHeight="1">
      <c r="A35" s="10" t="s">
        <v>1446</v>
      </c>
      <c r="B35" s="72">
        <v>720</v>
      </c>
      <c r="C35" s="126">
        <v>2.4520060000000004</v>
      </c>
      <c r="D35" s="72"/>
      <c r="E35" s="72"/>
      <c r="F35" s="42">
        <v>1355</v>
      </c>
      <c r="G35" s="42"/>
      <c r="H35" s="42"/>
      <c r="I35" s="43" t="s">
        <v>1461</v>
      </c>
    </row>
    <row r="36" spans="1:9" ht="20" customHeight="1">
      <c r="A36" s="10" t="s">
        <v>1509</v>
      </c>
      <c r="B36" s="73">
        <v>1440</v>
      </c>
      <c r="C36" s="118">
        <v>1.0874700000000002</v>
      </c>
      <c r="D36" s="73"/>
      <c r="E36" s="73"/>
      <c r="F36" s="34">
        <v>1355</v>
      </c>
      <c r="G36" s="34"/>
      <c r="H36" s="34"/>
      <c r="I36" s="37" t="s">
        <v>1461</v>
      </c>
    </row>
    <row r="37" spans="1:9" ht="20" customHeight="1">
      <c r="A37" s="10" t="s">
        <v>1510</v>
      </c>
      <c r="B37" s="2">
        <v>120</v>
      </c>
      <c r="C37" s="114">
        <v>0.59909200000000007</v>
      </c>
      <c r="F37" s="10">
        <v>2054</v>
      </c>
      <c r="I37" s="16" t="s">
        <v>1464</v>
      </c>
    </row>
    <row r="38" spans="1:9" ht="20" customHeight="1">
      <c r="A38" s="10" t="s">
        <v>1511</v>
      </c>
      <c r="B38" s="2">
        <v>180</v>
      </c>
      <c r="C38" s="114">
        <v>2.3547800000000003</v>
      </c>
      <c r="F38" s="10">
        <v>2054</v>
      </c>
      <c r="I38" s="16" t="s">
        <v>1463</v>
      </c>
    </row>
    <row r="39" spans="1:9" ht="20" customHeight="1">
      <c r="A39" s="10" t="s">
        <v>1512</v>
      </c>
      <c r="B39" s="2">
        <v>240</v>
      </c>
      <c r="C39" s="114">
        <v>3.7552840000000005</v>
      </c>
      <c r="F39" s="10">
        <v>2054</v>
      </c>
      <c r="I39" s="16" t="s">
        <v>1463</v>
      </c>
    </row>
    <row r="40" spans="1:9" ht="20" customHeight="1">
      <c r="A40" s="10" t="s">
        <v>1513</v>
      </c>
      <c r="B40" s="2">
        <v>360</v>
      </c>
      <c r="C40" s="114">
        <v>4.3324579999999999</v>
      </c>
      <c r="F40" s="10">
        <v>2054</v>
      </c>
      <c r="I40" s="16" t="s">
        <v>1463</v>
      </c>
    </row>
    <row r="41" spans="1:9" ht="20" customHeight="1">
      <c r="A41" s="10" t="s">
        <v>1514</v>
      </c>
      <c r="B41" s="2">
        <v>420</v>
      </c>
      <c r="C41" s="114">
        <v>3.3540160000000001</v>
      </c>
      <c r="F41" s="10">
        <v>2054</v>
      </c>
      <c r="I41" s="16" t="s">
        <v>1463</v>
      </c>
    </row>
    <row r="42" spans="1:9" ht="20" customHeight="1">
      <c r="A42" s="10" t="s">
        <v>1515</v>
      </c>
      <c r="B42" s="2">
        <v>600</v>
      </c>
      <c r="C42" s="114">
        <v>0.95090400000000008</v>
      </c>
      <c r="F42" s="10">
        <v>2054</v>
      </c>
      <c r="I42" s="16" t="s">
        <v>1463</v>
      </c>
    </row>
    <row r="43" spans="1:9" ht="20" customHeight="1">
      <c r="A43" s="10" t="s">
        <v>1516</v>
      </c>
      <c r="B43" s="73">
        <v>720</v>
      </c>
      <c r="C43" s="116">
        <v>0.683392</v>
      </c>
      <c r="D43" s="73"/>
      <c r="E43" s="73"/>
      <c r="F43" s="34">
        <v>2054</v>
      </c>
      <c r="G43" s="34"/>
      <c r="H43" s="34"/>
      <c r="I43" s="37" t="s">
        <v>1463</v>
      </c>
    </row>
    <row r="44" spans="1:9" ht="20" customHeight="1">
      <c r="A44" s="10" t="s">
        <v>1517</v>
      </c>
      <c r="B44" s="2">
        <v>120</v>
      </c>
      <c r="C44" s="114">
        <v>0.9211180000000001</v>
      </c>
      <c r="F44" s="10">
        <v>2055</v>
      </c>
      <c r="I44" s="16" t="s">
        <v>1466</v>
      </c>
    </row>
    <row r="45" spans="1:9" ht="20" customHeight="1">
      <c r="A45" s="10" t="s">
        <v>1518</v>
      </c>
      <c r="B45" s="2">
        <v>180</v>
      </c>
      <c r="C45" s="114">
        <v>3.139894</v>
      </c>
      <c r="F45" s="10">
        <v>2055</v>
      </c>
      <c r="I45" s="16" t="s">
        <v>1465</v>
      </c>
    </row>
    <row r="46" spans="1:9" ht="20" customHeight="1">
      <c r="A46" s="10" t="s">
        <v>1519</v>
      </c>
      <c r="B46" s="2">
        <v>240</v>
      </c>
      <c r="C46" s="114">
        <v>5.8785200000000009</v>
      </c>
      <c r="F46" s="10">
        <v>2055</v>
      </c>
      <c r="I46" s="16" t="s">
        <v>1465</v>
      </c>
    </row>
    <row r="47" spans="1:9" ht="20" customHeight="1">
      <c r="A47" s="10" t="s">
        <v>1520</v>
      </c>
      <c r="B47" s="2">
        <v>360</v>
      </c>
      <c r="C47" s="114">
        <v>8.1658600000000003</v>
      </c>
      <c r="F47" s="10">
        <v>2055</v>
      </c>
      <c r="I47" s="16" t="s">
        <v>1465</v>
      </c>
    </row>
    <row r="48" spans="1:9" ht="20" customHeight="1">
      <c r="A48" s="10" t="s">
        <v>1521</v>
      </c>
      <c r="B48" s="2">
        <v>420</v>
      </c>
      <c r="C48" s="114">
        <v>8.4019000000000013</v>
      </c>
      <c r="F48" s="10">
        <v>2055</v>
      </c>
      <c r="I48" s="16" t="s">
        <v>1465</v>
      </c>
    </row>
    <row r="49" spans="1:9" ht="20" customHeight="1">
      <c r="A49" s="10" t="s">
        <v>1522</v>
      </c>
      <c r="B49" s="2">
        <v>480</v>
      </c>
      <c r="C49" s="114">
        <v>7.3116200000000005</v>
      </c>
      <c r="F49" s="10">
        <v>2055</v>
      </c>
      <c r="I49" s="16" t="s">
        <v>1465</v>
      </c>
    </row>
    <row r="50" spans="1:9" ht="20" customHeight="1">
      <c r="A50" s="10" t="s">
        <v>1523</v>
      </c>
      <c r="B50" s="2">
        <v>600</v>
      </c>
      <c r="C50" s="114">
        <v>4.0941700000000001</v>
      </c>
      <c r="F50" s="10">
        <v>2055</v>
      </c>
      <c r="I50" s="16" t="s">
        <v>1465</v>
      </c>
    </row>
    <row r="51" spans="1:9" ht="20" customHeight="1">
      <c r="A51" s="10" t="s">
        <v>1524</v>
      </c>
      <c r="B51" s="72">
        <v>720</v>
      </c>
      <c r="C51" s="127">
        <v>3.2399300000000002</v>
      </c>
      <c r="D51" s="72"/>
      <c r="E51" s="72"/>
      <c r="F51" s="42">
        <v>2055</v>
      </c>
      <c r="G51" s="42"/>
      <c r="H51" s="42"/>
      <c r="I51" s="43" t="s">
        <v>1465</v>
      </c>
    </row>
    <row r="52" spans="1:9" ht="20" customHeight="1">
      <c r="A52" s="10" t="s">
        <v>1525</v>
      </c>
      <c r="B52" s="73">
        <v>1440</v>
      </c>
      <c r="C52" s="116">
        <v>1.2869800000000002</v>
      </c>
      <c r="D52" s="73"/>
      <c r="E52" s="73"/>
      <c r="F52" s="34">
        <v>2055</v>
      </c>
      <c r="G52" s="34"/>
      <c r="H52" s="34"/>
      <c r="I52" s="37" t="s">
        <v>1465</v>
      </c>
    </row>
    <row r="53" spans="1:9" ht="20" customHeight="1">
      <c r="A53" s="10" t="s">
        <v>1526</v>
      </c>
      <c r="B53" s="2">
        <v>120</v>
      </c>
      <c r="C53" s="117">
        <v>9.8574800000000004E-2</v>
      </c>
      <c r="F53" s="10">
        <v>2754</v>
      </c>
      <c r="I53" s="16" t="s">
        <v>1468</v>
      </c>
    </row>
    <row r="54" spans="1:9" ht="20" customHeight="1">
      <c r="A54" s="10" t="s">
        <v>1527</v>
      </c>
      <c r="B54" s="2">
        <v>180</v>
      </c>
      <c r="C54" s="117">
        <v>0.17596220000000001</v>
      </c>
      <c r="F54" s="10">
        <v>2754</v>
      </c>
      <c r="I54" s="16" t="s">
        <v>1467</v>
      </c>
    </row>
    <row r="55" spans="1:9" ht="20" customHeight="1">
      <c r="A55" s="10" t="s">
        <v>1528</v>
      </c>
      <c r="B55" s="2">
        <v>240</v>
      </c>
      <c r="C55" s="117">
        <v>0.44235020000000008</v>
      </c>
      <c r="F55" s="10">
        <v>2754</v>
      </c>
      <c r="I55" s="16" t="s">
        <v>1467</v>
      </c>
    </row>
    <row r="56" spans="1:9" ht="20" customHeight="1">
      <c r="A56" s="10" t="s">
        <v>1529</v>
      </c>
      <c r="B56" s="2">
        <v>360</v>
      </c>
      <c r="C56" s="117">
        <v>0.94191200000000008</v>
      </c>
      <c r="F56" s="10">
        <v>2754</v>
      </c>
      <c r="I56" s="16" t="s">
        <v>1467</v>
      </c>
    </row>
    <row r="57" spans="1:9" ht="20" customHeight="1">
      <c r="A57" s="10" t="s">
        <v>1530</v>
      </c>
      <c r="B57" s="2">
        <v>420</v>
      </c>
      <c r="C57" s="117">
        <v>1.0189060000000001</v>
      </c>
      <c r="F57" s="10">
        <v>2754</v>
      </c>
      <c r="I57" s="16" t="s">
        <v>1467</v>
      </c>
    </row>
    <row r="58" spans="1:9" ht="20" customHeight="1">
      <c r="A58" s="10" t="s">
        <v>1531</v>
      </c>
      <c r="B58" s="2">
        <v>480</v>
      </c>
      <c r="C58" s="117">
        <v>0.89639000000000002</v>
      </c>
      <c r="F58" s="10">
        <v>2754</v>
      </c>
      <c r="I58" s="16" t="s">
        <v>1467</v>
      </c>
    </row>
    <row r="59" spans="1:9" ht="20" customHeight="1">
      <c r="A59" s="10" t="s">
        <v>1532</v>
      </c>
      <c r="B59" s="2">
        <v>600</v>
      </c>
      <c r="C59" s="117">
        <v>1.2066140000000001</v>
      </c>
      <c r="F59" s="10">
        <v>2754</v>
      </c>
      <c r="I59" s="16" t="s">
        <v>1467</v>
      </c>
    </row>
    <row r="60" spans="1:9" ht="20" customHeight="1">
      <c r="A60" s="10" t="s">
        <v>1533</v>
      </c>
      <c r="B60" s="72">
        <v>720</v>
      </c>
      <c r="C60" s="126">
        <v>1.4617620000000002</v>
      </c>
      <c r="D60" s="72"/>
      <c r="E60" s="72"/>
      <c r="F60" s="42">
        <v>2754</v>
      </c>
      <c r="G60" s="42"/>
      <c r="H60" s="42"/>
      <c r="I60" s="43" t="s">
        <v>1467</v>
      </c>
    </row>
    <row r="61" spans="1:9" ht="20" customHeight="1">
      <c r="A61" s="10" t="s">
        <v>1534</v>
      </c>
      <c r="B61" s="73">
        <v>1440</v>
      </c>
      <c r="C61" s="118">
        <v>0.28892420000000002</v>
      </c>
      <c r="D61" s="73"/>
      <c r="E61" s="73"/>
      <c r="F61" s="34">
        <v>2754</v>
      </c>
      <c r="G61" s="34"/>
      <c r="H61" s="34"/>
      <c r="I61" s="37" t="s">
        <v>1467</v>
      </c>
    </row>
    <row r="62" spans="1:9" ht="20" customHeight="1">
      <c r="A62" s="10" t="s">
        <v>1535</v>
      </c>
      <c r="B62" s="2">
        <v>120</v>
      </c>
      <c r="C62" s="117">
        <v>0.28847460000000003</v>
      </c>
      <c r="F62" s="10">
        <v>2755</v>
      </c>
      <c r="I62" s="16" t="s">
        <v>1470</v>
      </c>
    </row>
    <row r="63" spans="1:9" ht="20" customHeight="1">
      <c r="A63" s="10" t="s">
        <v>1536</v>
      </c>
      <c r="B63" s="2">
        <v>180</v>
      </c>
      <c r="C63" s="117">
        <v>0.23300520000000002</v>
      </c>
      <c r="F63" s="10">
        <v>2755</v>
      </c>
      <c r="I63" s="16" t="s">
        <v>1469</v>
      </c>
    </row>
    <row r="64" spans="1:9" ht="20" customHeight="1">
      <c r="A64" s="10" t="s">
        <v>1537</v>
      </c>
      <c r="B64" s="2">
        <v>240</v>
      </c>
      <c r="C64" s="117">
        <v>0.47713800000000001</v>
      </c>
      <c r="F64" s="10">
        <v>2755</v>
      </c>
      <c r="I64" s="16" t="s">
        <v>1469</v>
      </c>
    </row>
    <row r="65" spans="1:9" ht="20" customHeight="1">
      <c r="A65" s="10" t="s">
        <v>1538</v>
      </c>
      <c r="B65" s="2">
        <v>360</v>
      </c>
      <c r="C65" s="117">
        <v>1.0318320000000001</v>
      </c>
      <c r="F65" s="10">
        <v>2755</v>
      </c>
      <c r="I65" s="16" t="s">
        <v>1469</v>
      </c>
    </row>
    <row r="66" spans="1:9" ht="20" customHeight="1">
      <c r="A66" s="10" t="s">
        <v>1539</v>
      </c>
      <c r="B66" s="2">
        <v>420</v>
      </c>
      <c r="C66" s="117">
        <v>1.153786</v>
      </c>
      <c r="F66" s="10">
        <v>2755</v>
      </c>
      <c r="I66" s="16" t="s">
        <v>1469</v>
      </c>
    </row>
    <row r="67" spans="1:9" ht="20" customHeight="1">
      <c r="A67" s="10" t="s">
        <v>1635</v>
      </c>
      <c r="B67" s="2">
        <v>480</v>
      </c>
      <c r="C67" s="117">
        <v>1.2757400000000001</v>
      </c>
      <c r="F67" s="10">
        <v>2755</v>
      </c>
      <c r="I67" s="16" t="s">
        <v>1469</v>
      </c>
    </row>
    <row r="68" spans="1:9" ht="20" customHeight="1">
      <c r="A68" s="10" t="s">
        <v>1636</v>
      </c>
      <c r="B68" s="2">
        <v>600</v>
      </c>
      <c r="C68" s="117">
        <v>2.3856900000000003</v>
      </c>
      <c r="F68" s="10">
        <v>2755</v>
      </c>
      <c r="I68" s="16" t="s">
        <v>1469</v>
      </c>
    </row>
    <row r="69" spans="1:9" ht="20" customHeight="1">
      <c r="A69" s="10" t="s">
        <v>1637</v>
      </c>
      <c r="B69" s="72">
        <v>720</v>
      </c>
      <c r="C69" s="126">
        <v>3.2399300000000002</v>
      </c>
      <c r="D69" s="72"/>
      <c r="E69" s="72"/>
      <c r="F69" s="42">
        <v>2755</v>
      </c>
      <c r="G69" s="42"/>
      <c r="H69" s="42"/>
      <c r="I69" s="43" t="s">
        <v>1469</v>
      </c>
    </row>
    <row r="70" spans="1:9" ht="20" customHeight="1">
      <c r="A70" s="10" t="s">
        <v>1638</v>
      </c>
      <c r="B70" s="73">
        <v>1440</v>
      </c>
      <c r="C70" s="118">
        <v>1.6090060000000002</v>
      </c>
      <c r="D70" s="73"/>
      <c r="E70" s="73"/>
      <c r="F70" s="34">
        <v>2755</v>
      </c>
      <c r="G70" s="34"/>
      <c r="H70" s="34"/>
      <c r="I70" s="37" t="s">
        <v>1469</v>
      </c>
    </row>
    <row r="71" spans="1:9" ht="20" customHeight="1">
      <c r="A71" s="10" t="s">
        <v>1639</v>
      </c>
      <c r="B71" s="2">
        <v>2880</v>
      </c>
      <c r="C71" s="114">
        <v>0.02</v>
      </c>
      <c r="F71" s="10">
        <v>2074</v>
      </c>
      <c r="I71" s="16" t="s">
        <v>1643</v>
      </c>
    </row>
    <row r="72" spans="1:9" ht="20" customHeight="1">
      <c r="A72" s="10" t="s">
        <v>1640</v>
      </c>
      <c r="B72" s="2">
        <v>2880</v>
      </c>
      <c r="C72" s="114">
        <v>0.3</v>
      </c>
      <c r="F72" s="10">
        <v>2075</v>
      </c>
      <c r="I72" s="16" t="s">
        <v>1642</v>
      </c>
    </row>
    <row r="73" spans="1:9" ht="20" customHeight="1">
      <c r="A73" s="10" t="s">
        <v>1641</v>
      </c>
      <c r="B73" s="2">
        <v>2880</v>
      </c>
      <c r="C73" s="114">
        <v>0.13</v>
      </c>
      <c r="F73" s="10">
        <v>2775</v>
      </c>
      <c r="I73" s="16" t="s">
        <v>1644</v>
      </c>
    </row>
  </sheetData>
  <phoneticPr fontId="1"/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"/>
  <sheetViews>
    <sheetView zoomScale="150" zoomScaleNormal="150" workbookViewId="0">
      <pane ySplit="1" topLeftCell="A2" activePane="bottomLeft" state="frozen"/>
      <selection pane="bottomLeft" activeCell="A12" sqref="A12"/>
    </sheetView>
  </sheetViews>
  <sheetFormatPr baseColWidth="10" defaultColWidth="8.83203125" defaultRowHeight="20" customHeight="1"/>
  <cols>
    <col min="1" max="1" width="100.83203125" style="112" customWidth="1"/>
    <col min="2" max="16384" width="8.83203125" style="111"/>
  </cols>
  <sheetData>
    <row r="1" spans="1:1" s="26" customFormat="1" ht="40.25" customHeight="1">
      <c r="A1" s="128" t="s">
        <v>1450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</vt:lpstr>
      <vt:lpstr>Y</vt:lpstr>
      <vt:lpstr>B</vt:lpstr>
      <vt:lpstr>R</vt:lpstr>
      <vt:lpstr>N</vt:lpstr>
      <vt:lpstr>D</vt:lpstr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小山 智志</cp:lastModifiedBy>
  <cp:lastPrinted>2018-07-05T07:45:41Z</cp:lastPrinted>
  <dcterms:created xsi:type="dcterms:W3CDTF">2006-09-16T00:00:00Z</dcterms:created>
  <dcterms:modified xsi:type="dcterms:W3CDTF">2020-11-18T18:00:31Z</dcterms:modified>
</cp:coreProperties>
</file>